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2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esktop\HELOIZA\Indicadores versao final\"/>
    </mc:Choice>
  </mc:AlternateContent>
  <xr:revisionPtr revIDLastSave="0" documentId="13_ncr:1_{63CB217D-5BD8-4013-9C56-7DFE86211152}" xr6:coauthVersionLast="45" xr6:coauthVersionMax="45" xr10:uidLastSave="{00000000-0000-0000-0000-000000000000}"/>
  <bookViews>
    <workbookView xWindow="-120" yWindow="-120" windowWidth="20730" windowHeight="11160" tabRatio="929" xr2:uid="{00000000-000D-0000-FFFF-FFFF00000000}"/>
  </bookViews>
  <sheets>
    <sheet name="capa" sheetId="1" r:id="rId1"/>
    <sheet name="Ofertados 2019" sheetId="2" r:id="rId2"/>
    <sheet name="Ofertados 2016_2019" sheetId="3" r:id="rId3"/>
    <sheet name="Resumo pós-graduação" sheetId="4" r:id="rId4"/>
    <sheet name="gráfico Resumo" sheetId="5" r:id="rId5"/>
    <sheet name="Evolução" sheetId="6" r:id="rId6"/>
    <sheet name="Conceito capes" sheetId="9" r:id="rId7"/>
    <sheet name="TX sucesso Programa" sheetId="10" r:id="rId8"/>
    <sheet name="Qualificação CAPES" sheetId="11" r:id="rId9"/>
    <sheet name="Internacionalização" sheetId="12" r:id="rId10"/>
    <sheet name="Indice matr" sheetId="13" r:id="rId11"/>
    <sheet name="Indice max min" sheetId="14" r:id="rId12"/>
    <sheet name="Envolvimento lato senu" sheetId="15" r:id="rId13"/>
    <sheet name="Unidades com stricto sensu" sheetId="16" r:id="rId14"/>
    <sheet name="Unidades com lato sensu" sheetId="17" r:id="rId15"/>
    <sheet name="Bolsas Capes" sheetId="18" r:id="rId16"/>
    <sheet name="Bolsas PIBAP" sheetId="19" r:id="rId17"/>
    <sheet name="Resumo anual Bolsas " sheetId="21" r:id="rId18"/>
    <sheet name="Convenio Proap Capes" sheetId="23" r:id="rId19"/>
    <sheet name="Convenio FAPEMS" sheetId="24" r:id="rId20"/>
    <sheet name="Profletras CG" sheetId="25" r:id="rId21"/>
    <sheet name="Profletras Ddos" sheetId="26" r:id="rId22"/>
    <sheet name="ProfHistoria Amambai" sheetId="27" r:id="rId23"/>
    <sheet name="ProfMat Ddos" sheetId="28" r:id="rId24"/>
    <sheet name="OPAS" sheetId="29" r:id="rId25"/>
  </sheets>
  <definedNames>
    <definedName name="_xlnm.Print_Area" localSheetId="5">Evolução!$B$1:$AF$189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7" i="4" l="1"/>
  <c r="F46" i="4"/>
  <c r="E47" i="4"/>
  <c r="E46" i="4"/>
  <c r="D47" i="4"/>
  <c r="D46" i="4"/>
  <c r="C47" i="4"/>
  <c r="C46" i="4"/>
  <c r="F39" i="4"/>
  <c r="F38" i="4"/>
  <c r="E39" i="4"/>
  <c r="E38" i="4"/>
  <c r="D39" i="4"/>
  <c r="D38" i="4"/>
  <c r="C39" i="4"/>
  <c r="C38" i="4"/>
  <c r="F31" i="4"/>
  <c r="F30" i="4"/>
  <c r="E31" i="4"/>
  <c r="E30" i="4"/>
  <c r="D31" i="4"/>
  <c r="D30" i="4"/>
  <c r="C31" i="4"/>
  <c r="C30" i="4"/>
  <c r="F22" i="4"/>
  <c r="F21" i="4"/>
  <c r="E22" i="4"/>
  <c r="E21" i="4"/>
  <c r="D22" i="4"/>
  <c r="D21" i="4"/>
  <c r="C22" i="4"/>
  <c r="C21" i="4"/>
  <c r="E82" i="6"/>
  <c r="D82" i="6"/>
  <c r="C82" i="6"/>
  <c r="B82" i="6"/>
  <c r="E51" i="6"/>
  <c r="D51" i="6"/>
  <c r="C51" i="6"/>
  <c r="B51" i="6"/>
  <c r="B46" i="6"/>
  <c r="E46" i="6"/>
  <c r="D46" i="6"/>
  <c r="C46" i="6"/>
  <c r="E41" i="6"/>
  <c r="D41" i="6"/>
  <c r="C41" i="6"/>
  <c r="B41" i="6"/>
  <c r="E36" i="6"/>
  <c r="D36" i="6"/>
  <c r="C36" i="6"/>
  <c r="B36" i="6"/>
  <c r="B23" i="6"/>
  <c r="E23" i="6"/>
  <c r="D23" i="6"/>
  <c r="C23" i="6"/>
  <c r="AC109" i="6" l="1"/>
  <c r="AC108" i="6"/>
  <c r="AC105" i="6"/>
  <c r="AC104" i="6"/>
  <c r="AC96" i="6"/>
  <c r="V109" i="6"/>
  <c r="V108" i="6"/>
  <c r="V105" i="6"/>
  <c r="V104" i="6"/>
  <c r="V96" i="6"/>
  <c r="O109" i="6"/>
  <c r="O108" i="6"/>
  <c r="O105" i="6"/>
  <c r="O104" i="6"/>
  <c r="O96" i="6"/>
  <c r="H109" i="6"/>
  <c r="H108" i="6"/>
  <c r="H105" i="6"/>
  <c r="H104" i="6"/>
  <c r="H96" i="6"/>
  <c r="G27" i="29" l="1"/>
  <c r="G18" i="29"/>
  <c r="G17" i="29"/>
  <c r="F24" i="28"/>
  <c r="E24" i="28"/>
  <c r="D24" i="28"/>
  <c r="C24" i="28"/>
  <c r="G24" i="28" s="1"/>
  <c r="G22" i="28"/>
  <c r="G20" i="28"/>
  <c r="G33" i="27"/>
  <c r="G32" i="27"/>
  <c r="G31" i="27"/>
  <c r="G30" i="27"/>
  <c r="G28" i="27"/>
  <c r="G27" i="27"/>
  <c r="G25" i="27"/>
  <c r="G24" i="27"/>
  <c r="G33" i="26"/>
  <c r="F33" i="26"/>
  <c r="E33" i="26"/>
  <c r="C33" i="26"/>
  <c r="H33" i="26" s="1"/>
  <c r="H30" i="26"/>
  <c r="H29" i="26"/>
  <c r="H28" i="26"/>
  <c r="H22" i="26"/>
  <c r="G31" i="25"/>
  <c r="F31" i="25"/>
  <c r="E31" i="25"/>
  <c r="C31" i="25"/>
  <c r="H31" i="25" s="1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M47" i="24"/>
  <c r="O47" i="24" s="1"/>
  <c r="L47" i="24"/>
  <c r="I47" i="24"/>
  <c r="F47" i="24"/>
  <c r="O46" i="24"/>
  <c r="L45" i="24"/>
  <c r="I45" i="24"/>
  <c r="O44" i="24"/>
  <c r="L44" i="24"/>
  <c r="I44" i="24"/>
  <c r="O43" i="24"/>
  <c r="L43" i="24"/>
  <c r="I43" i="24"/>
  <c r="O42" i="24"/>
  <c r="L42" i="24"/>
  <c r="I42" i="24"/>
  <c r="O41" i="24"/>
  <c r="L41" i="24"/>
  <c r="I41" i="24"/>
  <c r="F41" i="24"/>
  <c r="O40" i="24"/>
  <c r="L40" i="24"/>
  <c r="I40" i="24"/>
  <c r="F40" i="24"/>
  <c r="O39" i="24"/>
  <c r="L39" i="24"/>
  <c r="I39" i="24"/>
  <c r="F39" i="24"/>
  <c r="I38" i="24"/>
  <c r="F38" i="24"/>
  <c r="O37" i="24"/>
  <c r="L37" i="24"/>
  <c r="I37" i="24"/>
  <c r="F37" i="24"/>
  <c r="O36" i="24"/>
  <c r="L36" i="24"/>
  <c r="I36" i="24"/>
  <c r="F36" i="24"/>
  <c r="O28" i="24"/>
  <c r="N28" i="24"/>
  <c r="L28" i="24"/>
  <c r="K28" i="24"/>
  <c r="I28" i="24"/>
  <c r="M28" i="24" s="1"/>
  <c r="H28" i="24"/>
  <c r="F28" i="24"/>
  <c r="G28" i="24" s="1"/>
  <c r="E28" i="24"/>
  <c r="P27" i="24"/>
  <c r="M27" i="24"/>
  <c r="J27" i="24"/>
  <c r="G27" i="24"/>
  <c r="P26" i="24"/>
  <c r="M26" i="24"/>
  <c r="J26" i="24"/>
  <c r="G26" i="24"/>
  <c r="P25" i="24"/>
  <c r="M25" i="24"/>
  <c r="J25" i="24"/>
  <c r="G25" i="24"/>
  <c r="P24" i="24"/>
  <c r="M24" i="24"/>
  <c r="J24" i="24"/>
  <c r="G24" i="24"/>
  <c r="P23" i="24"/>
  <c r="M23" i="24"/>
  <c r="J23" i="24"/>
  <c r="G23" i="24"/>
  <c r="P22" i="24"/>
  <c r="M22" i="24"/>
  <c r="J22" i="24"/>
  <c r="G22" i="24"/>
  <c r="P21" i="24"/>
  <c r="M21" i="24"/>
  <c r="J21" i="24"/>
  <c r="G21" i="24"/>
  <c r="P20" i="24"/>
  <c r="M20" i="24"/>
  <c r="J20" i="24"/>
  <c r="G20" i="24"/>
  <c r="P19" i="24"/>
  <c r="M19" i="24"/>
  <c r="J19" i="24"/>
  <c r="G19" i="24"/>
  <c r="P18" i="24"/>
  <c r="M18" i="24"/>
  <c r="J18" i="24"/>
  <c r="G18" i="24"/>
  <c r="M50" i="23"/>
  <c r="N50" i="23" s="1"/>
  <c r="L50" i="23"/>
  <c r="J50" i="23"/>
  <c r="I50" i="23"/>
  <c r="G50" i="23"/>
  <c r="K50" i="23" s="1"/>
  <c r="F50" i="23"/>
  <c r="D50" i="23"/>
  <c r="E50" i="23" s="1"/>
  <c r="C50" i="23"/>
  <c r="N47" i="23"/>
  <c r="K47" i="23"/>
  <c r="H47" i="23"/>
  <c r="E47" i="23"/>
  <c r="N45" i="23"/>
  <c r="K45" i="23"/>
  <c r="H45" i="23"/>
  <c r="E45" i="23"/>
  <c r="N44" i="23"/>
  <c r="K44" i="23"/>
  <c r="H44" i="23"/>
  <c r="E44" i="23"/>
  <c r="N43" i="23"/>
  <c r="K43" i="23"/>
  <c r="H43" i="23"/>
  <c r="E43" i="23"/>
  <c r="N42" i="23"/>
  <c r="K42" i="23"/>
  <c r="H42" i="23"/>
  <c r="E42" i="23"/>
  <c r="N41" i="23"/>
  <c r="K41" i="23"/>
  <c r="H41" i="23"/>
  <c r="E41" i="23"/>
  <c r="N40" i="23"/>
  <c r="K40" i="23"/>
  <c r="H40" i="23"/>
  <c r="N39" i="23"/>
  <c r="K39" i="23"/>
  <c r="H39" i="23"/>
  <c r="E39" i="23"/>
  <c r="N37" i="23"/>
  <c r="K37" i="23"/>
  <c r="H37" i="23"/>
  <c r="E37" i="23"/>
  <c r="O24" i="23"/>
  <c r="N24" i="23"/>
  <c r="L24" i="23"/>
  <c r="P24" i="23" s="1"/>
  <c r="K24" i="23"/>
  <c r="I24" i="23"/>
  <c r="H24" i="23"/>
  <c r="F24" i="23"/>
  <c r="G24" i="23" s="1"/>
  <c r="E24" i="23"/>
  <c r="J24" i="23" s="1"/>
  <c r="P23" i="23"/>
  <c r="M23" i="23"/>
  <c r="J23" i="23"/>
  <c r="G23" i="23"/>
  <c r="P22" i="23"/>
  <c r="M22" i="23"/>
  <c r="J22" i="23"/>
  <c r="G22" i="23"/>
  <c r="P21" i="23"/>
  <c r="M21" i="23"/>
  <c r="J21" i="23"/>
  <c r="G21" i="23"/>
  <c r="P20" i="23"/>
  <c r="M20" i="23"/>
  <c r="J20" i="23"/>
  <c r="G20" i="23"/>
  <c r="P19" i="23"/>
  <c r="M19" i="23"/>
  <c r="J19" i="23"/>
  <c r="G19" i="23"/>
  <c r="P18" i="23"/>
  <c r="M18" i="23"/>
  <c r="J18" i="23"/>
  <c r="G18" i="23"/>
  <c r="P17" i="23"/>
  <c r="M17" i="23"/>
  <c r="J17" i="23"/>
  <c r="G17" i="23"/>
  <c r="H49" i="21"/>
  <c r="G49" i="21"/>
  <c r="F49" i="21"/>
  <c r="E49" i="21"/>
  <c r="F46" i="21"/>
  <c r="E46" i="21"/>
  <c r="G45" i="21"/>
  <c r="G44" i="21"/>
  <c r="G43" i="21"/>
  <c r="H42" i="21"/>
  <c r="G42" i="21"/>
  <c r="H41" i="21"/>
  <c r="G41" i="21"/>
  <c r="H40" i="21"/>
  <c r="G40" i="21"/>
  <c r="H39" i="21"/>
  <c r="G39" i="21"/>
  <c r="H38" i="21"/>
  <c r="G38" i="21"/>
  <c r="H37" i="21"/>
  <c r="G37" i="21"/>
  <c r="H36" i="21"/>
  <c r="G36" i="21"/>
  <c r="H35" i="21"/>
  <c r="G35" i="21"/>
  <c r="H34" i="21"/>
  <c r="G34" i="21"/>
  <c r="H33" i="21"/>
  <c r="G33" i="21"/>
  <c r="H32" i="21"/>
  <c r="G32" i="21"/>
  <c r="G46" i="21" s="1"/>
  <c r="H24" i="21"/>
  <c r="G24" i="21"/>
  <c r="F24" i="21"/>
  <c r="E24" i="21"/>
  <c r="H21" i="21"/>
  <c r="G21" i="21"/>
  <c r="F21" i="21"/>
  <c r="E21" i="21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B20" i="19" s="1"/>
  <c r="G55" i="19"/>
  <c r="F55" i="19"/>
  <c r="E55" i="19"/>
  <c r="T46" i="19"/>
  <c r="B13" i="19" s="1"/>
  <c r="B26" i="19" s="1"/>
  <c r="S46" i="19"/>
  <c r="R46" i="19"/>
  <c r="P46" i="19"/>
  <c r="O46" i="19"/>
  <c r="N46" i="19"/>
  <c r="M46" i="19"/>
  <c r="L46" i="19"/>
  <c r="K46" i="19"/>
  <c r="B10" i="19" s="1"/>
  <c r="B23" i="19" s="1"/>
  <c r="I46" i="19"/>
  <c r="H46" i="19"/>
  <c r="G46" i="19"/>
  <c r="E46" i="19"/>
  <c r="B16" i="19"/>
  <c r="T54" i="18"/>
  <c r="S54" i="18"/>
  <c r="R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T46" i="18"/>
  <c r="S46" i="18"/>
  <c r="R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B20" i="18"/>
  <c r="B16" i="18"/>
  <c r="B13" i="18"/>
  <c r="B26" i="18" s="1"/>
  <c r="B10" i="18"/>
  <c r="B23" i="18" s="1"/>
  <c r="F21" i="17"/>
  <c r="E50" i="15"/>
  <c r="E48" i="15"/>
  <c r="E45" i="15"/>
  <c r="E44" i="15"/>
  <c r="E37" i="15"/>
  <c r="E36" i="15"/>
  <c r="E35" i="15"/>
  <c r="E32" i="15"/>
  <c r="E28" i="15"/>
  <c r="E27" i="15"/>
  <c r="E23" i="15"/>
  <c r="E22" i="15"/>
  <c r="F45" i="14"/>
  <c r="E45" i="14"/>
  <c r="N39" i="13"/>
  <c r="K39" i="13"/>
  <c r="H39" i="13"/>
  <c r="E39" i="13"/>
  <c r="F32" i="12"/>
  <c r="F40" i="11"/>
  <c r="E40" i="11"/>
  <c r="N41" i="10"/>
  <c r="M41" i="10"/>
  <c r="L41" i="10"/>
  <c r="E41" i="10"/>
  <c r="AF108" i="6"/>
  <c r="AE108" i="6"/>
  <c r="AD108" i="6"/>
  <c r="E72" i="6" s="1"/>
  <c r="AB108" i="6"/>
  <c r="AA108" i="6"/>
  <c r="Z108" i="6"/>
  <c r="Y108" i="6"/>
  <c r="X108" i="6"/>
  <c r="W108" i="6"/>
  <c r="U108" i="6"/>
  <c r="T108" i="6"/>
  <c r="S108" i="6"/>
  <c r="R108" i="6"/>
  <c r="Q108" i="6"/>
  <c r="P108" i="6"/>
  <c r="N108" i="6"/>
  <c r="M108" i="6"/>
  <c r="L108" i="6"/>
  <c r="K108" i="6"/>
  <c r="J108" i="6"/>
  <c r="I108" i="6"/>
  <c r="G108" i="6"/>
  <c r="F108" i="6"/>
  <c r="E108" i="6"/>
  <c r="AF104" i="6"/>
  <c r="AE104" i="6"/>
  <c r="AD104" i="6"/>
  <c r="E67" i="6" s="1"/>
  <c r="AB104" i="6"/>
  <c r="AA104" i="6"/>
  <c r="Z104" i="6"/>
  <c r="Y104" i="6"/>
  <c r="X104" i="6"/>
  <c r="W104" i="6"/>
  <c r="U104" i="6"/>
  <c r="T104" i="6"/>
  <c r="S104" i="6"/>
  <c r="R104" i="6"/>
  <c r="Q104" i="6"/>
  <c r="P104" i="6"/>
  <c r="N104" i="6"/>
  <c r="M104" i="6"/>
  <c r="L104" i="6"/>
  <c r="K104" i="6"/>
  <c r="J104" i="6"/>
  <c r="I104" i="6"/>
  <c r="G104" i="6"/>
  <c r="F104" i="6"/>
  <c r="E104" i="6"/>
  <c r="AF96" i="6"/>
  <c r="AF105" i="6" s="1"/>
  <c r="AF109" i="6" s="1"/>
  <c r="AE96" i="6"/>
  <c r="AE105" i="6" s="1"/>
  <c r="AE109" i="6" s="1"/>
  <c r="AD96" i="6"/>
  <c r="E62" i="6" s="1"/>
  <c r="AB96" i="6"/>
  <c r="AA96" i="6"/>
  <c r="AA105" i="6" s="1"/>
  <c r="AA109" i="6" s="1"/>
  <c r="Z96" i="6"/>
  <c r="Z105" i="6" s="1"/>
  <c r="Z109" i="6" s="1"/>
  <c r="Y96" i="6"/>
  <c r="Y105" i="6" s="1"/>
  <c r="Y109" i="6" s="1"/>
  <c r="X96" i="6"/>
  <c r="X105" i="6" s="1"/>
  <c r="X109" i="6" s="1"/>
  <c r="W96" i="6"/>
  <c r="W105" i="6" s="1"/>
  <c r="U96" i="6"/>
  <c r="U105" i="6" s="1"/>
  <c r="T96" i="6"/>
  <c r="T105" i="6" s="1"/>
  <c r="T109" i="6" s="1"/>
  <c r="S96" i="6"/>
  <c r="S105" i="6" s="1"/>
  <c r="S109" i="6" s="1"/>
  <c r="R96" i="6"/>
  <c r="R105" i="6" s="1"/>
  <c r="R109" i="6" s="1"/>
  <c r="Q96" i="6"/>
  <c r="Q105" i="6" s="1"/>
  <c r="Q109" i="6" s="1"/>
  <c r="P96" i="6"/>
  <c r="P105" i="6" s="1"/>
  <c r="N96" i="6"/>
  <c r="N105" i="6" s="1"/>
  <c r="M96" i="6"/>
  <c r="M105" i="6" s="1"/>
  <c r="M109" i="6" s="1"/>
  <c r="L96" i="6"/>
  <c r="L105" i="6" s="1"/>
  <c r="L109" i="6" s="1"/>
  <c r="K96" i="6"/>
  <c r="K105" i="6" s="1"/>
  <c r="K109" i="6" s="1"/>
  <c r="J96" i="6"/>
  <c r="J105" i="6" s="1"/>
  <c r="J109" i="6" s="1"/>
  <c r="I96" i="6"/>
  <c r="I105" i="6" s="1"/>
  <c r="G96" i="6"/>
  <c r="G105" i="6" s="1"/>
  <c r="F96" i="6"/>
  <c r="F105" i="6" s="1"/>
  <c r="F109" i="6" s="1"/>
  <c r="E96" i="6"/>
  <c r="E105" i="6" s="1"/>
  <c r="E109" i="6" s="1"/>
  <c r="D72" i="6"/>
  <c r="C72" i="6"/>
  <c r="B72" i="6"/>
  <c r="D67" i="6"/>
  <c r="C67" i="6"/>
  <c r="B67" i="6"/>
  <c r="C62" i="6"/>
  <c r="B62" i="6"/>
  <c r="F57" i="4"/>
  <c r="E57" i="4"/>
  <c r="D57" i="4"/>
  <c r="C57" i="4"/>
  <c r="F49" i="4"/>
  <c r="E49" i="4"/>
  <c r="D49" i="4"/>
  <c r="C49" i="4"/>
  <c r="F41" i="4"/>
  <c r="E41" i="4"/>
  <c r="D41" i="4"/>
  <c r="C41" i="4"/>
  <c r="F33" i="4"/>
  <c r="E33" i="4"/>
  <c r="D33" i="4"/>
  <c r="C33" i="4"/>
  <c r="F24" i="4"/>
  <c r="E24" i="4"/>
  <c r="D24" i="4"/>
  <c r="C24" i="4"/>
  <c r="F17" i="4"/>
  <c r="E17" i="4"/>
  <c r="D17" i="4"/>
  <c r="C17" i="4"/>
  <c r="K67" i="3"/>
  <c r="I67" i="3"/>
  <c r="G67" i="3"/>
  <c r="E67" i="3"/>
  <c r="K63" i="3"/>
  <c r="I63" i="3"/>
  <c r="G63" i="3"/>
  <c r="E63" i="3"/>
  <c r="K55" i="3"/>
  <c r="K64" i="3" s="1"/>
  <c r="K68" i="3" s="1"/>
  <c r="I55" i="3"/>
  <c r="I64" i="3" s="1"/>
  <c r="I68" i="3" s="1"/>
  <c r="G55" i="3"/>
  <c r="G64" i="3" s="1"/>
  <c r="G68" i="3" s="1"/>
  <c r="E55" i="3"/>
  <c r="E64" i="3" s="1"/>
  <c r="E68" i="3" s="1"/>
  <c r="K39" i="3"/>
  <c r="I39" i="3"/>
  <c r="G39" i="3"/>
  <c r="E39" i="3"/>
  <c r="AB105" i="6" l="1"/>
  <c r="D62" i="6"/>
  <c r="G109" i="6"/>
  <c r="U109" i="6"/>
  <c r="B57" i="6"/>
  <c r="I109" i="6"/>
  <c r="B31" i="6" s="1"/>
  <c r="W109" i="6"/>
  <c r="D31" i="6" s="1"/>
  <c r="D57" i="6"/>
  <c r="N109" i="6"/>
  <c r="AB109" i="6"/>
  <c r="P109" i="6"/>
  <c r="C31" i="6" s="1"/>
  <c r="C57" i="6"/>
  <c r="AD105" i="6"/>
  <c r="M24" i="23"/>
  <c r="H50" i="23"/>
  <c r="J28" i="24"/>
  <c r="E57" i="6" l="1"/>
  <c r="AD109" i="6"/>
  <c r="E3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F22" authorId="0" shapeId="0" xr:uid="{44350E13-A876-4741-8EB1-7976F33A3558}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Home:
matriculados no curso / matriculados no mestrado ou dr na unidade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E21" authorId="0" shapeId="0" xr:uid="{B61DBCED-B293-4591-AF4F-7D6FA403B5B5}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Home:
número de alunos do curso / quantidade total de alunos da graduação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F20" authorId="0" shapeId="0" xr:uid="{07704BFD-3653-4376-9E2A-52E33B4799AC}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Home:
quantidade de cursos fora de Ddos / pela quantidade total de cursos ofertados em 2016</t>
        </r>
      </text>
    </comment>
  </commentList>
</comments>
</file>

<file path=xl/sharedStrings.xml><?xml version="1.0" encoding="utf-8"?>
<sst xmlns="http://schemas.openxmlformats.org/spreadsheetml/2006/main" count="2247" uniqueCount="528">
  <si>
    <t xml:space="preserve">Indicadores da Pró-reitoria de Pesquisa, Pós-graduação e Inovação </t>
  </si>
  <si>
    <t>Oferta de Cursos e Programas de Pós-graduação</t>
  </si>
  <si>
    <t>Página Inicial</t>
  </si>
  <si>
    <t>Quadro - Cursos e Programas de Pós-Graduação - Especialização/Mestrado/Doutorado ofertados em 2019</t>
  </si>
  <si>
    <t>Nº</t>
  </si>
  <si>
    <t>Curso</t>
  </si>
  <si>
    <t>Nível</t>
  </si>
  <si>
    <t>Unidade Universitária/Polo</t>
  </si>
  <si>
    <t xml:space="preserve">Direitos Difusos e Coletivos </t>
  </si>
  <si>
    <t>Especialização</t>
  </si>
  <si>
    <t>Dourados</t>
  </si>
  <si>
    <t>Direitos Humanos</t>
  </si>
  <si>
    <t>Paranaíba</t>
  </si>
  <si>
    <t xml:space="preserve">Gestão Pública –  EAD </t>
  </si>
  <si>
    <t>Aparecida do Taboado, Japorã e Paranhos</t>
  </si>
  <si>
    <t xml:space="preserve">Gestão Pública </t>
  </si>
  <si>
    <t>Maracaju</t>
  </si>
  <si>
    <t xml:space="preserve">Educação Especial </t>
  </si>
  <si>
    <t>Campo Grande</t>
  </si>
  <si>
    <t xml:space="preserve">Agronomia: Produção Vegetal </t>
  </si>
  <si>
    <t>Mestrado/Doutorado Acadêmico</t>
  </si>
  <si>
    <t>Aquidauana</t>
  </si>
  <si>
    <t>Agronomia: Sustentabilidade na Agricultura</t>
  </si>
  <si>
    <t>Mestrado Acadêmico</t>
  </si>
  <si>
    <t>Cassilândia</t>
  </si>
  <si>
    <t xml:space="preserve">Desenvolvimento Regional e de Sistemas Produtivos </t>
  </si>
  <si>
    <t>Ponta Porã</t>
  </si>
  <si>
    <t>Educação:Educação, Linguagem e Sociedade</t>
  </si>
  <si>
    <t xml:space="preserve"> Paranaíba</t>
  </si>
  <si>
    <t xml:space="preserve">Zootecnia: Produção Animal no Cerrado Pantanal </t>
  </si>
  <si>
    <t xml:space="preserve">Letras: Língua e Literatura </t>
  </si>
  <si>
    <t xml:space="preserve">Recursos Naturais </t>
  </si>
  <si>
    <t xml:space="preserve">Educação </t>
  </si>
  <si>
    <t>Mestrado Profissional</t>
  </si>
  <si>
    <t>Educação Científica e Matemática</t>
  </si>
  <si>
    <t xml:space="preserve"> Dourados</t>
  </si>
  <si>
    <t xml:space="preserve">Ensino em Saúde </t>
  </si>
  <si>
    <t xml:space="preserve">História </t>
  </si>
  <si>
    <t>Mestrado Profissional em Rede</t>
  </si>
  <si>
    <t>Amambai</t>
  </si>
  <si>
    <t>Letras</t>
  </si>
  <si>
    <t xml:space="preserve">Matemática </t>
  </si>
  <si>
    <t xml:space="preserve">Ofertas de Cursos e Programas de Pós-graduação </t>
  </si>
  <si>
    <t>Quadro - Cursos de Pós-graduação ofertados desde 2016</t>
  </si>
  <si>
    <t>Ofertas ano/semestre</t>
  </si>
  <si>
    <t>1 semestre 2016</t>
  </si>
  <si>
    <t>2 semestre 2016</t>
  </si>
  <si>
    <t>1 semestre 2017</t>
  </si>
  <si>
    <t>2 semestre 2017</t>
  </si>
  <si>
    <t>1 semestre 2018</t>
  </si>
  <si>
    <t>2 semestre 2018</t>
  </si>
  <si>
    <t>1 semestre 2019</t>
  </si>
  <si>
    <t>2 semestre 2019</t>
  </si>
  <si>
    <t xml:space="preserve">Ciências do Envelhecimento </t>
  </si>
  <si>
    <t>x</t>
  </si>
  <si>
    <t>Ciências Policiais e Gestão da Segurança Pública</t>
  </si>
  <si>
    <t xml:space="preserve">Currículo e Diversidade </t>
  </si>
  <si>
    <t>Dourados e Campo Grande</t>
  </si>
  <si>
    <t>Direitos Difusos e Coletivos</t>
  </si>
  <si>
    <t>Educação</t>
  </si>
  <si>
    <t>Educação Científica</t>
  </si>
  <si>
    <t>Educação Especial ( Deficiência Intelectual)</t>
  </si>
  <si>
    <t>Educação Especial EAD - UAB</t>
  </si>
  <si>
    <t>Bataguassu, Bela Vista, Camapuã, São Gabriel do Oeste</t>
  </si>
  <si>
    <t>Ensino em Saúde com ênfase em Processos Pedagógicos Ativos</t>
  </si>
  <si>
    <t>Rio Branco/Acre</t>
  </si>
  <si>
    <t>Estudos Aplicados de Linguagem</t>
  </si>
  <si>
    <t>Jardim</t>
  </si>
  <si>
    <t xml:space="preserve">Estudos Linguisticos e Estudos Literários </t>
  </si>
  <si>
    <t xml:space="preserve">Gestão em Saúde - EAD - PNAPP </t>
  </si>
  <si>
    <t>Água Clara, Camapuã, Miranda</t>
  </si>
  <si>
    <t>Gestão Pública - EAD - PNAPP</t>
  </si>
  <si>
    <t>Gestão Pública - EAD</t>
  </si>
  <si>
    <t>Gestão Pública</t>
  </si>
  <si>
    <t>Língua  e Cultura Terena</t>
  </si>
  <si>
    <t>Linguagem, Questões Étnico-Raciais e de Gênero</t>
  </si>
  <si>
    <t>Linguística, a Ciência da Língua</t>
  </si>
  <si>
    <t>Multiletramentos e Processos Autorais na Ed. Básica</t>
  </si>
  <si>
    <t>Planejamento em Gestão Pública e Privada do Turismo</t>
  </si>
  <si>
    <t>Planejamento, Inteligência e Liderança na Segurança Pública</t>
  </si>
  <si>
    <t>Politícas públicas, cultura e Sociedade</t>
  </si>
  <si>
    <t>Sociedade, Cultura e Ambiente</t>
  </si>
  <si>
    <t>Segurança Pública com ênfase em Políticas Estratégicas e Alto Comando</t>
  </si>
  <si>
    <t>Total Especialização</t>
  </si>
  <si>
    <t>Quadro - Programas de Pós-graduação ofertados desde 2016</t>
  </si>
  <si>
    <t>Unidade Universitária</t>
  </si>
  <si>
    <t xml:space="preserve">Ano de oferta </t>
  </si>
  <si>
    <t>Desenvolvimento Regional e de Sistemas Produtivos</t>
  </si>
  <si>
    <t xml:space="preserve">Educação: Educação, Linguagem e Sociedade </t>
  </si>
  <si>
    <t xml:space="preserve">Letras: Linguagem: Língua e Literatura </t>
  </si>
  <si>
    <t>Recursos Naturais</t>
  </si>
  <si>
    <t>Total Mestrado acadêmico</t>
  </si>
  <si>
    <t xml:space="preserve">Educação  </t>
  </si>
  <si>
    <t xml:space="preserve">Educação Científica e Matemática </t>
  </si>
  <si>
    <t xml:space="preserve">Mestrado Profissional em Rede </t>
  </si>
  <si>
    <t xml:space="preserve">Letras </t>
  </si>
  <si>
    <t xml:space="preserve">Total Mestrado profissional </t>
  </si>
  <si>
    <t>Total Mestrado (mestrado acadêmico + profissional)</t>
  </si>
  <si>
    <t xml:space="preserve">Agronomia: Produção Vegetal  </t>
  </si>
  <si>
    <t>Doutorado Acadêmico</t>
  </si>
  <si>
    <t>Total Doutorado</t>
  </si>
  <si>
    <t>Total geral (mestrado + doutorado)</t>
  </si>
  <si>
    <t>Resumo dados dos Cursos e Programas de Pós-graduação</t>
  </si>
  <si>
    <t xml:space="preserve">Gráficos </t>
  </si>
  <si>
    <t xml:space="preserve">Quadro - Histórico do número de cursos e programas de pós-graduação da UEMS </t>
  </si>
  <si>
    <t>Pós-Graduação</t>
  </si>
  <si>
    <t>Doutorado</t>
  </si>
  <si>
    <t>Mestrado</t>
  </si>
  <si>
    <t>Total</t>
  </si>
  <si>
    <t>Quadro - Histórico do número de vagas em cursos e programas de pós-graduação da UEMS</t>
  </si>
  <si>
    <t>Quadro - Histórico do número de ingressantes em cursos e programas de pós-graduação da UEMS</t>
  </si>
  <si>
    <t>Quadro - Histórico do número de concluintes em cursos e programas de pós-graduação da UEMS</t>
  </si>
  <si>
    <t>Quadro - Histórico do número de evadidos e afastados em cursos e programas de pós-graduação da UEMS</t>
  </si>
  <si>
    <t xml:space="preserve">Indicadores da Pró-reitoria de Pesquisa, Pós-Graduação e Inovação </t>
  </si>
  <si>
    <t>Evolução do número de cursos e programas de pós-graduação da UEMS</t>
  </si>
  <si>
    <t xml:space="preserve">Evolução do número de vagas nos cursos e programas de pós-graduação da UEMS </t>
  </si>
  <si>
    <t xml:space="preserve">Evolução do número de ingressantes nos cursos e programas de pós-graduação da UEMS </t>
  </si>
  <si>
    <t>Evolução do número de matriculados em cursos e programas de pós-graduação da UEMS</t>
  </si>
  <si>
    <t>Evolução do número de concluintes em cursos e programas de pós-graduação da UEMS</t>
  </si>
  <si>
    <t>Evolução do número de evadidos/afastados em cursos e programas de pós-graduação da UEMS</t>
  </si>
  <si>
    <t>Indicadores da Pró-reitoria de Pesquisa, Pós-graduação e Inovação</t>
  </si>
  <si>
    <t>Evolução dos dados dos Programas de Pós-graduação Stricto Sensu</t>
  </si>
  <si>
    <t>INDICADORES</t>
  </si>
  <si>
    <r>
      <rPr>
        <b/>
        <sz val="12"/>
        <color rgb="FF000000"/>
        <rFont val="Times New Roman"/>
        <family val="1"/>
      </rPr>
      <t xml:space="preserve">Objetivo: </t>
    </r>
    <r>
      <rPr>
        <sz val="12"/>
        <color rgb="FF000000"/>
        <rFont val="Times New Roman"/>
        <family val="1"/>
      </rPr>
      <t xml:space="preserve">Apresentar a série histórica envolvendo dados do corpo discente </t>
    </r>
  </si>
  <si>
    <r>
      <rPr>
        <b/>
        <sz val="12"/>
        <color rgb="FF000000"/>
        <rFont val="Times New Roman"/>
        <family val="1"/>
      </rPr>
      <t>MD</t>
    </r>
    <r>
      <rPr>
        <sz val="12"/>
        <color rgb="FF000000"/>
        <rFont val="Times New Roman"/>
        <family val="1"/>
      </rPr>
      <t xml:space="preserve"> é o nº total de matriculados em cursos de doutorado</t>
    </r>
  </si>
  <si>
    <r>
      <rPr>
        <b/>
        <sz val="12"/>
        <color rgb="FF000000"/>
        <rFont val="Times New Roman"/>
        <family val="1"/>
      </rPr>
      <t xml:space="preserve">MM </t>
    </r>
    <r>
      <rPr>
        <sz val="12"/>
        <color rgb="FF000000"/>
        <rFont val="Times New Roman"/>
        <family val="1"/>
      </rPr>
      <t>é o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nº total de matriculados em cursos de mestrado</t>
    </r>
  </si>
  <si>
    <r>
      <rPr>
        <sz val="12"/>
        <color rgb="FF000000"/>
        <rFont val="Times New Roman"/>
        <family val="1"/>
      </rPr>
      <t xml:space="preserve">Alunos concluintes em programas de pós-graduação </t>
    </r>
    <r>
      <rPr>
        <i/>
        <sz val="12"/>
        <color rgb="FF000000"/>
        <rFont val="Times New Roman"/>
        <family val="1"/>
      </rPr>
      <t>stricto sensu</t>
    </r>
    <r>
      <rPr>
        <sz val="12"/>
        <color rgb="FF000000"/>
        <rFont val="Times New Roman"/>
        <family val="1"/>
      </rPr>
      <t xml:space="preserve"> (mestrado e doutorado)</t>
    </r>
  </si>
  <si>
    <r>
      <rPr>
        <sz val="12"/>
        <color rgb="FF000000"/>
        <rFont val="Times New Roman"/>
        <family val="1"/>
      </rPr>
      <t xml:space="preserve">Fórmula de cálculo: </t>
    </r>
    <r>
      <rPr>
        <b/>
        <i/>
        <sz val="12"/>
        <color rgb="FF000000"/>
        <rFont val="Times New Roman"/>
        <family val="1"/>
      </rPr>
      <t>NCPPGr = CD + CM</t>
    </r>
  </si>
  <si>
    <r>
      <rPr>
        <b/>
        <sz val="12"/>
        <color rgb="FF000000"/>
        <rFont val="Times New Roman"/>
        <family val="1"/>
      </rPr>
      <t>CD</t>
    </r>
    <r>
      <rPr>
        <sz val="12"/>
        <color rgb="FF000000"/>
        <rFont val="Times New Roman"/>
        <family val="1"/>
      </rPr>
      <t xml:space="preserve"> é o nº total de concluintes em cursos de doutorado</t>
    </r>
  </si>
  <si>
    <r>
      <rPr>
        <b/>
        <sz val="12"/>
        <color rgb="FF000000"/>
        <rFont val="Times New Roman"/>
        <family val="1"/>
      </rPr>
      <t>CM</t>
    </r>
    <r>
      <rPr>
        <sz val="12"/>
        <color rgb="FF000000"/>
        <rFont val="Times New Roman"/>
        <family val="1"/>
      </rPr>
      <t xml:space="preserve"> é o nº total de concluintes em cursos de mestrado</t>
    </r>
  </si>
  <si>
    <t>Objetivo: Medir a quantidade de doutorandos</t>
  </si>
  <si>
    <t>Objetivo: Medir a quantidade de mestrandos acadêmicos</t>
  </si>
  <si>
    <t xml:space="preserve">Objetivo: Medir a quantidade de mestrandos profissionais </t>
  </si>
  <si>
    <t>Número de alunos concluintes em cursos de Mestrado/NACurM</t>
  </si>
  <si>
    <t>Número de alunos concluintes em cursos de Mestrado Acadêmico/NACMA</t>
  </si>
  <si>
    <t>Objetivo: Medir a quantidade de concluintes nos mestrados acadêmicos</t>
  </si>
  <si>
    <t>Número de alunos concluintes em cursos de Mestrado Profissional/NACMP</t>
  </si>
  <si>
    <t xml:space="preserve">Objetivo: Medir a quantidade de concluintes nos mestrados profissionais </t>
  </si>
  <si>
    <t>Número de alunos concluintes em cursos de Doutorado/NACurD</t>
  </si>
  <si>
    <t>Objetivo: Medir a quantidade de concluintes em doutorados</t>
  </si>
  <si>
    <r>
      <rPr>
        <sz val="12"/>
        <color rgb="FF000000"/>
        <rFont val="Times New Roman"/>
        <family val="1"/>
      </rPr>
      <t xml:space="preserve">Número de alunos evadidos e afastados em programas de pós-graduação </t>
    </r>
    <r>
      <rPr>
        <i/>
        <sz val="12"/>
        <color rgb="FF000000"/>
        <rFont val="Times New Roman"/>
        <family val="1"/>
      </rPr>
      <t>stricto sensu</t>
    </r>
    <r>
      <rPr>
        <sz val="12"/>
        <color rgb="FF000000"/>
        <rFont val="Times New Roman"/>
        <family val="1"/>
      </rPr>
      <t xml:space="preserve"> (mestrado e doutorado)</t>
    </r>
  </si>
  <si>
    <r>
      <rPr>
        <sz val="12"/>
        <color rgb="FF000000"/>
        <rFont val="Times New Roman"/>
        <family val="1"/>
      </rPr>
      <t xml:space="preserve">Fórmula de cálculo: </t>
    </r>
    <r>
      <rPr>
        <b/>
        <i/>
        <sz val="12"/>
        <color rgb="FF000000"/>
        <rFont val="Times New Roman"/>
        <family val="1"/>
      </rPr>
      <t>NEAPPGr = ED + EM+AD+AM</t>
    </r>
  </si>
  <si>
    <r>
      <rPr>
        <b/>
        <sz val="12"/>
        <color rgb="FF000000"/>
        <rFont val="Times New Roman"/>
        <family val="1"/>
      </rPr>
      <t>ED</t>
    </r>
    <r>
      <rPr>
        <sz val="12"/>
        <color rgb="FF000000"/>
        <rFont val="Times New Roman"/>
        <family val="1"/>
      </rPr>
      <t xml:space="preserve"> é o nº total de evadidos em cursos de doutorado</t>
    </r>
  </si>
  <si>
    <r>
      <rPr>
        <b/>
        <sz val="12"/>
        <color rgb="FF000000"/>
        <rFont val="Times New Roman"/>
        <family val="1"/>
      </rPr>
      <t>AD</t>
    </r>
    <r>
      <rPr>
        <sz val="12"/>
        <color rgb="FF000000"/>
        <rFont val="Times New Roman"/>
        <family val="1"/>
      </rPr>
      <t xml:space="preserve"> é o nº total de afastados em cursos de doutorado</t>
    </r>
  </si>
  <si>
    <r>
      <rPr>
        <b/>
        <sz val="12"/>
        <color rgb="FF000000"/>
        <rFont val="Times New Roman"/>
        <family val="1"/>
      </rPr>
      <t xml:space="preserve">EM </t>
    </r>
    <r>
      <rPr>
        <sz val="12"/>
        <color rgb="FF000000"/>
        <rFont val="Times New Roman"/>
        <family val="1"/>
      </rPr>
      <t>é o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nº total de evadidos em cursos de mestrado</t>
    </r>
  </si>
  <si>
    <r>
      <rPr>
        <b/>
        <sz val="12"/>
        <color rgb="FF000000"/>
        <rFont val="Times New Roman"/>
        <family val="1"/>
      </rPr>
      <t xml:space="preserve">AM </t>
    </r>
    <r>
      <rPr>
        <sz val="12"/>
        <color rgb="FF000000"/>
        <rFont val="Times New Roman"/>
        <family val="1"/>
      </rPr>
      <t>é o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nº total de afastados em cursos de mestrado</t>
    </r>
  </si>
  <si>
    <t>V</t>
  </si>
  <si>
    <t>I</t>
  </si>
  <si>
    <t>C</t>
  </si>
  <si>
    <t>E</t>
  </si>
  <si>
    <t>A</t>
  </si>
  <si>
    <t xml:space="preserve">Conceito CAPES dos Mestrados e Doutorados </t>
  </si>
  <si>
    <r>
      <rPr>
        <sz val="12"/>
        <rFont val="Times New Roman"/>
        <family val="1"/>
      </rPr>
      <t>Quadro - Conceito atual Capes dos Programas de Pós-graduação</t>
    </r>
    <r>
      <rPr>
        <i/>
        <sz val="12"/>
        <rFont val="Times New Roman"/>
        <family val="1"/>
      </rPr>
      <t xml:space="preserve"> stricto sensu</t>
    </r>
  </si>
  <si>
    <t xml:space="preserve">Unidade Universitária </t>
  </si>
  <si>
    <t>Implantação</t>
  </si>
  <si>
    <t>Conceito Capes</t>
  </si>
  <si>
    <t>Educação: Educação, Linguagem e Sociedade</t>
  </si>
  <si>
    <t>História</t>
  </si>
  <si>
    <t>Fonte: SIGPÓS- agosto, 2019</t>
  </si>
  <si>
    <r>
      <rPr>
        <b/>
        <sz val="14"/>
        <color rgb="FFFFFFFF"/>
        <rFont val="Times New Roman"/>
        <family val="1"/>
      </rPr>
      <t>Taxa de sucesso dos Programas</t>
    </r>
    <r>
      <rPr>
        <b/>
        <i/>
        <sz val="14"/>
        <color rgb="FFFFFFFF"/>
        <rFont val="Times New Roman"/>
        <family val="1"/>
      </rPr>
      <t xml:space="preserve"> </t>
    </r>
    <r>
      <rPr>
        <b/>
        <sz val="14"/>
        <color rgb="FFFFFFFF"/>
        <rFont val="Times New Roman"/>
        <family val="1"/>
      </rPr>
      <t>de</t>
    </r>
    <r>
      <rPr>
        <b/>
        <i/>
        <sz val="14"/>
        <color rgb="FFFFFFFF"/>
        <rFont val="Times New Roman"/>
        <family val="1"/>
      </rPr>
      <t xml:space="preserve"> </t>
    </r>
    <r>
      <rPr>
        <b/>
        <sz val="14"/>
        <color rgb="FFFFFFFF"/>
        <rFont val="Times New Roman"/>
        <family val="1"/>
      </rPr>
      <t>Pós-graduação</t>
    </r>
    <r>
      <rPr>
        <b/>
        <i/>
        <sz val="14"/>
        <color rgb="FFFFFFFF"/>
        <rFont val="Times New Roman"/>
        <family val="1"/>
      </rPr>
      <t xml:space="preserve"> Stricto Sensu</t>
    </r>
  </si>
  <si>
    <t xml:space="preserve">INDICADORES </t>
  </si>
  <si>
    <t>Dimensão efetividade</t>
  </si>
  <si>
    <r>
      <rPr>
        <sz val="12"/>
        <color rgb="FF000000"/>
        <rFont val="Times New Roman"/>
        <family val="1"/>
      </rPr>
      <t>Taxa de sucesso dos Programas de Pós-graduação s</t>
    </r>
    <r>
      <rPr>
        <i/>
        <sz val="12"/>
        <color rgb="FF000000"/>
        <rFont val="Times New Roman"/>
        <family val="1"/>
      </rPr>
      <t xml:space="preserve">tricto sensu </t>
    </r>
  </si>
  <si>
    <r>
      <rPr>
        <sz val="12"/>
        <color rgb="FF000000"/>
        <rFont val="Times New Roman"/>
        <family val="1"/>
      </rPr>
      <t>Objetivo: Indicar o número de Programas de Pós-Graduação</t>
    </r>
    <r>
      <rPr>
        <i/>
        <sz val="12"/>
        <color rgb="FF000000"/>
        <rFont val="Times New Roman"/>
        <family val="1"/>
      </rPr>
      <t xml:space="preserve"> stricto sensu</t>
    </r>
    <r>
      <rPr>
        <sz val="12"/>
        <color rgb="FF000000"/>
        <rFont val="Times New Roman"/>
        <family val="1"/>
      </rPr>
      <t xml:space="preserve"> com avanço na avaliação da CAPES</t>
    </r>
  </si>
  <si>
    <r>
      <rPr>
        <sz val="12"/>
        <color rgb="FF000000"/>
        <rFont val="Times New Roman"/>
        <family val="1"/>
      </rPr>
      <t>Fórmula de cálculo:</t>
    </r>
    <r>
      <rPr>
        <i/>
        <sz val="12"/>
        <color rgb="FF000000"/>
        <rFont val="Times New Roman"/>
        <family val="1"/>
      </rPr>
      <t xml:space="preserve"> </t>
    </r>
    <r>
      <rPr>
        <b/>
        <i/>
        <sz val="12"/>
        <color rgb="FF000000"/>
        <rFont val="Times New Roman"/>
        <family val="1"/>
      </rPr>
      <t xml:space="preserve">TPPGr </t>
    </r>
    <r>
      <rPr>
        <b/>
        <i/>
        <vertAlign val="subscript"/>
        <sz val="12"/>
        <color rgb="FF000000"/>
        <rFont val="Times New Roman"/>
        <family val="1"/>
      </rPr>
      <t>capes</t>
    </r>
    <r>
      <rPr>
        <b/>
        <i/>
        <sz val="12"/>
        <color rgb="FF000000"/>
        <rFont val="Times New Roman"/>
        <family val="1"/>
      </rPr>
      <t xml:space="preserve"> = (Prog/TProgAv ) x 100</t>
    </r>
  </si>
  <si>
    <r>
      <rPr>
        <b/>
        <i/>
        <sz val="12"/>
        <color rgb="FF000000"/>
        <rFont val="Times New Roman"/>
        <family val="1"/>
      </rPr>
      <t>Prog</t>
    </r>
    <r>
      <rPr>
        <b/>
        <sz val="12"/>
        <color rgb="FF000000"/>
        <rFont val="Times New Roman"/>
        <family val="1"/>
      </rPr>
      <t xml:space="preserve"> = </t>
    </r>
    <r>
      <rPr>
        <sz val="12"/>
        <color rgb="FF000000"/>
        <rFont val="Times New Roman"/>
        <family val="1"/>
      </rPr>
      <t>nº de programa com incremento na nota ao longo do ano calendário</t>
    </r>
  </si>
  <si>
    <r>
      <rPr>
        <b/>
        <i/>
        <sz val="12"/>
        <color rgb="FF000000"/>
        <rFont val="Times New Roman"/>
        <family val="1"/>
      </rPr>
      <t>TcurAv</t>
    </r>
    <r>
      <rPr>
        <sz val="12"/>
        <color rgb="FF000000"/>
        <rFont val="Times New Roman"/>
        <family val="1"/>
      </rPr>
      <t xml:space="preserve"> = nº total de programas avaliados</t>
    </r>
  </si>
  <si>
    <t>Quadro - Percentual de Programas de pós-graduação com acréscimo na nota da Capes, dentre o total de Programas avaliados (ou reavaliados).</t>
  </si>
  <si>
    <t>Avaliação</t>
  </si>
  <si>
    <t>Percentual total de acréscimo no período</t>
  </si>
  <si>
    <t>Fonte : CAPES –agosto, 2019.</t>
  </si>
  <si>
    <t>Aguardando resultado da Avaliação Quadrienal 2017</t>
  </si>
  <si>
    <t>Índice de qualificação CAPES da UEMS</t>
  </si>
  <si>
    <t xml:space="preserve">Dimensão eficiência </t>
  </si>
  <si>
    <r>
      <rPr>
        <sz val="12"/>
        <color rgb="FF000000"/>
        <rFont val="Times New Roman"/>
        <family val="1"/>
      </rPr>
      <t>Indice de qualificação CAPES da UEMS/IQ</t>
    </r>
    <r>
      <rPr>
        <vertAlign val="subscript"/>
        <sz val="12"/>
        <color rgb="FF000000"/>
        <rFont val="Times New Roman"/>
        <family val="1"/>
      </rPr>
      <t xml:space="preserve"> capes</t>
    </r>
  </si>
  <si>
    <r>
      <rPr>
        <b/>
        <sz val="12"/>
        <color rgb="FF000000"/>
        <rFont val="Times New Roman"/>
        <family val="1"/>
      </rPr>
      <t>Objetivo</t>
    </r>
    <r>
      <rPr>
        <sz val="12"/>
        <color rgb="FF000000"/>
        <rFont val="Times New Roman"/>
        <family val="1"/>
      </rPr>
      <t xml:space="preserve">: Indicar a média ponderada dos conceitos obtidos pelos programas de pós-graduação </t>
    </r>
    <r>
      <rPr>
        <i/>
        <sz val="12"/>
        <color rgb="FF000000"/>
        <rFont val="Times New Roman"/>
        <family val="1"/>
      </rPr>
      <t>stricto sensu</t>
    </r>
    <r>
      <rPr>
        <sz val="12"/>
        <color rgb="FF000000"/>
        <rFont val="Times New Roman"/>
        <family val="1"/>
      </rPr>
      <t xml:space="preserve"> da UEMS </t>
    </r>
  </si>
  <si>
    <r>
      <rPr>
        <sz val="12"/>
        <color rgb="FF000000"/>
        <rFont val="Times New Roman"/>
        <family val="1"/>
      </rPr>
      <t>Fórmula de cálculo: IQ capes= 1/TP x (∑</t>
    </r>
    <r>
      <rPr>
        <vertAlign val="superscript"/>
        <sz val="12"/>
        <color rgb="FF000000"/>
        <rFont val="Times New Roman"/>
        <family val="1"/>
      </rPr>
      <t>7</t>
    </r>
    <r>
      <rPr>
        <i/>
        <vertAlign val="subscript"/>
        <sz val="12"/>
        <color rgb="FF000000"/>
        <rFont val="Times New Roman"/>
        <family val="1"/>
      </rPr>
      <t>i</t>
    </r>
    <r>
      <rPr>
        <vertAlign val="subscript"/>
        <sz val="12"/>
        <color rgb="FF000000"/>
        <rFont val="Times New Roman"/>
        <family val="1"/>
      </rPr>
      <t>=3</t>
    </r>
    <r>
      <rPr>
        <sz val="12"/>
        <color rgb="FF000000"/>
        <rFont val="Times New Roman"/>
        <family val="1"/>
      </rPr>
      <t>N</t>
    </r>
    <r>
      <rPr>
        <vertAlign val="subscript"/>
        <sz val="12"/>
        <color rgb="FF000000"/>
        <rFont val="Times New Roman"/>
        <family val="1"/>
      </rPr>
      <t xml:space="preserve">i </t>
    </r>
    <r>
      <rPr>
        <sz val="12"/>
        <color rgb="FF000000"/>
        <rFont val="Times New Roman"/>
        <family val="1"/>
      </rPr>
      <t xml:space="preserve">x </t>
    </r>
    <r>
      <rPr>
        <i/>
        <sz val="12"/>
        <color rgb="FF000000"/>
        <rFont val="Times New Roman"/>
        <family val="1"/>
      </rPr>
      <t>i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</si>
  <si>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Times New Roman"/>
        <family val="1"/>
      </rPr>
      <t>N</t>
    </r>
    <r>
      <rPr>
        <i/>
        <vertAlign val="subscript"/>
        <sz val="12"/>
        <color rgb="FF000000"/>
        <rFont val="Times New Roman"/>
        <family val="1"/>
      </rPr>
      <t>i</t>
    </r>
    <r>
      <rPr>
        <sz val="12"/>
        <color rgb="FF000000"/>
        <rFont val="Times New Roman"/>
        <family val="1"/>
      </rPr>
      <t xml:space="preserve"> quantidade de programas que obtiveram conceito CAPES </t>
    </r>
    <r>
      <rPr>
        <i/>
        <sz val="12"/>
        <color rgb="FF000000"/>
        <rFont val="Times New Roman"/>
        <family val="1"/>
      </rPr>
      <t>i</t>
    </r>
  </si>
  <si>
    <t>TP é o nº total de programas</t>
  </si>
  <si>
    <r>
      <rPr>
        <sz val="12"/>
        <rFont val="Times New Roman"/>
        <family val="1"/>
      </rPr>
      <t xml:space="preserve">Quadro - Qualificação CAPES dos Programas de Pós-graduação </t>
    </r>
    <r>
      <rPr>
        <i/>
        <sz val="12"/>
        <rFont val="Times New Roman"/>
        <family val="1"/>
      </rPr>
      <t>stricto sensu</t>
    </r>
  </si>
  <si>
    <t>2013-2016</t>
  </si>
  <si>
    <t>2017-2020</t>
  </si>
  <si>
    <t>2021-2024</t>
  </si>
  <si>
    <t xml:space="preserve">Internacionalização dos Programas de Pós-graduação Stricto Sensu </t>
  </si>
  <si>
    <t>Objetivo: Quantificar o número de discentes estrangeiros concluintes nos Programas de Pós-graduação Stricto Sensu da UEMS</t>
  </si>
  <si>
    <t>País de origem do acadêmico</t>
  </si>
  <si>
    <t xml:space="preserve">Quantidade de discentes concluintes </t>
  </si>
  <si>
    <t>1 Semestre 2019</t>
  </si>
  <si>
    <t>Paraguai</t>
  </si>
  <si>
    <t>Benin</t>
  </si>
  <si>
    <t>Guatemala</t>
  </si>
  <si>
    <t xml:space="preserve">Honduras </t>
  </si>
  <si>
    <t>Peru</t>
  </si>
  <si>
    <t xml:space="preserve">Total de discentes estrangeiros concluintes </t>
  </si>
  <si>
    <t>Índice de matrículas em Programas de Pós-graduação Stricto Sensu da UEMS</t>
  </si>
  <si>
    <t>Objetivo: Apresentar o percentual de alunos matriculados em Programas de Pós-graduação stricto sensu, por unidade universitária</t>
  </si>
  <si>
    <r>
      <rPr>
        <sz val="12"/>
        <color rgb="FF000000"/>
        <rFont val="Times New Roman"/>
        <family val="1"/>
      </rPr>
      <t>Fórmula de cálculo % unidade:</t>
    </r>
    <r>
      <rPr>
        <i/>
        <sz val="12"/>
        <color rgb="FF000000"/>
        <rFont val="Times New Roman"/>
        <family val="1"/>
      </rPr>
      <t xml:space="preserve"> IMPGrs = MPGr/TMPGr x 100</t>
    </r>
  </si>
  <si>
    <r>
      <rPr>
        <i/>
        <sz val="12"/>
        <color rgb="FF000000"/>
        <rFont val="Times New Roman"/>
        <family val="1"/>
      </rPr>
      <t xml:space="preserve">MPGr = </t>
    </r>
    <r>
      <rPr>
        <sz val="12"/>
        <color rgb="FF000000"/>
        <rFont val="Times New Roman"/>
        <family val="1"/>
      </rPr>
      <t>nº de alunos de pós-graduação matriculados na Unidade</t>
    </r>
  </si>
  <si>
    <r>
      <rPr>
        <i/>
        <sz val="12"/>
        <color rgb="FF000000"/>
        <rFont val="Times New Roman"/>
        <family val="1"/>
      </rPr>
      <t xml:space="preserve">TMPGr = </t>
    </r>
    <r>
      <rPr>
        <sz val="12"/>
        <color rgb="FF000000"/>
        <rFont val="Times New Roman"/>
        <family val="1"/>
      </rPr>
      <t>nº total de alunos matriculados na UEMS</t>
    </r>
  </si>
  <si>
    <r>
      <rPr>
        <sz val="12"/>
        <rFont val="Times New Roman"/>
        <family val="1"/>
      </rPr>
      <t xml:space="preserve">Quadro - Índice de matriculados em Programas de Pós-graduação </t>
    </r>
    <r>
      <rPr>
        <i/>
        <sz val="12"/>
        <rFont val="Times New Roman"/>
        <family val="1"/>
      </rPr>
      <t xml:space="preserve">stricto sensu - </t>
    </r>
    <r>
      <rPr>
        <sz val="12"/>
        <rFont val="Times New Roman"/>
        <family val="1"/>
      </rPr>
      <t xml:space="preserve">por unidade universitária </t>
    </r>
  </si>
  <si>
    <t>nº de matriculados</t>
  </si>
  <si>
    <t>%  programa</t>
  </si>
  <si>
    <t>% unidade</t>
  </si>
  <si>
    <t>Agronomia: Produção Vegetal</t>
  </si>
  <si>
    <t>Zootecnia: Produção Animal no Cerrado Pantanal</t>
  </si>
  <si>
    <t xml:space="preserve">Agronomia: Sustentabilidade na Agricultura </t>
  </si>
  <si>
    <t>Letras : Língua e Literatura</t>
  </si>
  <si>
    <t>Ensino em Saúde</t>
  </si>
  <si>
    <t>Matemática</t>
  </si>
  <si>
    <t xml:space="preserve"> Mestrado Acadêmico</t>
  </si>
  <si>
    <t>Total matriculados (mestrado + doutorado)</t>
  </si>
  <si>
    <t>Fonte : sigpós- agosto,2019</t>
  </si>
  <si>
    <t>Índice de programas de Pós-graduação com nota mínima e com nota máxima</t>
  </si>
  <si>
    <t xml:space="preserve">INDICES NOTA MÍNIMA  </t>
  </si>
  <si>
    <r>
      <rPr>
        <b/>
        <sz val="12"/>
        <color rgb="FF000000"/>
        <rFont val="Times New Roman"/>
        <family val="1"/>
      </rPr>
      <t>Objetivo:</t>
    </r>
    <r>
      <rPr>
        <sz val="12"/>
        <color rgb="FF000000"/>
        <rFont val="Times New Roman"/>
        <family val="1"/>
      </rPr>
      <t xml:space="preserve"> Apresentar o percentual de Programas de Pós-graduação </t>
    </r>
    <r>
      <rPr>
        <i/>
        <sz val="12"/>
        <color rgb="FF000000"/>
        <rFont val="Times New Roman"/>
        <family val="1"/>
      </rPr>
      <t xml:space="preserve">stricto sensu </t>
    </r>
    <r>
      <rPr>
        <sz val="12"/>
        <color rgb="FF000000"/>
        <rFont val="Times New Roman"/>
        <family val="1"/>
      </rPr>
      <t>com</t>
    </r>
    <r>
      <rPr>
        <i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nota mínima e máxima na avaliação  realizada pela CAPES/MEC</t>
    </r>
  </si>
  <si>
    <r>
      <rPr>
        <sz val="12"/>
        <color rgb="FF000000"/>
        <rFont val="Times New Roman"/>
        <family val="1"/>
      </rPr>
      <t>Fórmula de cálculo:</t>
    </r>
    <r>
      <rPr>
        <i/>
        <sz val="12"/>
        <color rgb="FF000000"/>
        <rFont val="Times New Roman"/>
        <family val="1"/>
      </rPr>
      <t xml:space="preserve"> IPPGr = PPGr/TPPGr x 100</t>
    </r>
  </si>
  <si>
    <r>
      <rPr>
        <i/>
        <sz val="12"/>
        <color rgb="FF000000"/>
        <rFont val="Times New Roman"/>
        <family val="1"/>
      </rPr>
      <t xml:space="preserve">PPGr = </t>
    </r>
    <r>
      <rPr>
        <sz val="12"/>
        <color rgb="FF000000"/>
        <rFont val="Times New Roman"/>
        <family val="1"/>
      </rPr>
      <t>nº de programas de pós-graduação com nota mínima</t>
    </r>
  </si>
  <si>
    <r>
      <rPr>
        <i/>
        <sz val="12"/>
        <color rgb="FF000000"/>
        <rFont val="Times New Roman"/>
        <family val="1"/>
      </rPr>
      <t xml:space="preserve">TPPGr = </t>
    </r>
    <r>
      <rPr>
        <sz val="12"/>
        <color rgb="FF000000"/>
        <rFont val="Times New Roman"/>
        <family val="1"/>
      </rPr>
      <t>nº total de programas de pós-graduação na IFES.</t>
    </r>
  </si>
  <si>
    <t xml:space="preserve">INDICES NOTA MÁXIMA </t>
  </si>
  <si>
    <r>
      <rPr>
        <i/>
        <sz val="12"/>
        <color rgb="FF000000"/>
        <rFont val="Times New Roman"/>
        <family val="1"/>
      </rPr>
      <t xml:space="preserve">PPGr = </t>
    </r>
    <r>
      <rPr>
        <sz val="12"/>
        <color rgb="FF000000"/>
        <rFont val="Times New Roman"/>
        <family val="1"/>
      </rPr>
      <t>nº de programas de pós-graduação com nota máxima</t>
    </r>
  </si>
  <si>
    <r>
      <rPr>
        <i/>
        <sz val="12"/>
        <color rgb="FF000000"/>
        <rFont val="Times New Roman"/>
        <family val="1"/>
      </rPr>
      <t xml:space="preserve">TPPGr = </t>
    </r>
    <r>
      <rPr>
        <sz val="12"/>
        <color rgb="FF000000"/>
        <rFont val="Times New Roman"/>
        <family val="1"/>
      </rPr>
      <t>nº total de programas de pós-graduação na UEMS</t>
    </r>
  </si>
  <si>
    <r>
      <rPr>
        <sz val="12"/>
        <rFont val="Times New Roman"/>
        <family val="1"/>
      </rPr>
      <t xml:space="preserve">Quadro - Índice de Programas de Pós-graduação </t>
    </r>
    <r>
      <rPr>
        <i/>
        <sz val="12"/>
        <rFont val="Times New Roman"/>
        <family val="1"/>
      </rPr>
      <t xml:space="preserve">stricto sensu </t>
    </r>
    <r>
      <rPr>
        <sz val="12"/>
        <rFont val="Times New Roman"/>
        <family val="1"/>
      </rPr>
      <t xml:space="preserve">com nota mínima e com nota máxima </t>
    </r>
  </si>
  <si>
    <t xml:space="preserve">Índice com nota mínima </t>
  </si>
  <si>
    <t xml:space="preserve">Indice com nota máxima </t>
  </si>
  <si>
    <t>Fonte: CAPES- agosto, 2019</t>
  </si>
  <si>
    <t xml:space="preserve">OBS: Calculado considerando nota mínima 3, nota máxima considerando 7  (equivalente a padrões internacionais), 5 nota máxima para programas que só possuem mestrado. </t>
  </si>
  <si>
    <t>O período equivale a vigência da nota atribuída pela CAPES.</t>
  </si>
  <si>
    <r>
      <rPr>
        <b/>
        <sz val="14"/>
        <color rgb="FFFFFFFF"/>
        <rFont val="Times New Roman"/>
        <family val="1"/>
      </rPr>
      <t xml:space="preserve">Índice de envolvimento dos alunos com a Pós-graduação </t>
    </r>
    <r>
      <rPr>
        <b/>
        <i/>
        <sz val="14"/>
        <color rgb="FFFFFFFF"/>
        <rFont val="Times New Roman"/>
        <family val="1"/>
      </rPr>
      <t xml:space="preserve"> Lato Sensu</t>
    </r>
  </si>
  <si>
    <r>
      <rPr>
        <b/>
        <sz val="12"/>
        <color rgb="FF000000"/>
        <rFont val="Times New Roman"/>
        <family val="1"/>
      </rPr>
      <t>Objetivo:</t>
    </r>
    <r>
      <rPr>
        <sz val="12"/>
        <color rgb="FF000000"/>
        <rFont val="Times New Roman"/>
        <family val="1"/>
      </rPr>
      <t xml:space="preserve"> Apresentar a relação entre o tamanho do corpo discente da pós-graduação </t>
    </r>
    <r>
      <rPr>
        <i/>
        <sz val="12"/>
        <color rgb="FF000000"/>
        <rFont val="Times New Roman"/>
        <family val="1"/>
      </rPr>
      <t>lato sensu</t>
    </r>
    <r>
      <rPr>
        <sz val="12"/>
        <color rgb="FF000000"/>
        <rFont val="Times New Roman"/>
        <family val="1"/>
      </rPr>
      <t xml:space="preserve"> com o tamanho do corpo discente da graduação da UEMS</t>
    </r>
  </si>
  <si>
    <r>
      <rPr>
        <sz val="12"/>
        <color rgb="FF000000"/>
        <rFont val="Times New Roman"/>
        <family val="1"/>
      </rPr>
      <t>Fórmula de cálculo:</t>
    </r>
    <r>
      <rPr>
        <i/>
        <sz val="12"/>
        <color rgb="FF000000"/>
        <rFont val="Times New Roman"/>
        <family val="1"/>
      </rPr>
      <t xml:space="preserve"> IPPGr = IEAPGr = APGr/TAGr x 100</t>
    </r>
  </si>
  <si>
    <r>
      <rPr>
        <i/>
        <sz val="12"/>
        <color rgb="FF000000"/>
        <rFont val="Times New Roman"/>
        <family val="1"/>
      </rPr>
      <t xml:space="preserve">APGr = </t>
    </r>
    <r>
      <rPr>
        <sz val="12"/>
        <color rgb="FF000000"/>
        <rFont val="Times New Roman"/>
        <family val="1"/>
      </rPr>
      <t>nº de alunos matriculados nos cursos de pós-graduação lato sensu da UEMS</t>
    </r>
  </si>
  <si>
    <r>
      <rPr>
        <i/>
        <sz val="12"/>
        <color rgb="FF000000"/>
        <rFont val="Times New Roman"/>
        <family val="1"/>
      </rPr>
      <t xml:space="preserve">TAGr = </t>
    </r>
    <r>
      <rPr>
        <sz val="12"/>
        <color rgb="FF000000"/>
        <rFont val="Times New Roman"/>
        <family val="1"/>
      </rPr>
      <t>nº total de alunos matriculados nos cursos de graduação lato sensu UEMS</t>
    </r>
  </si>
  <si>
    <t xml:space="preserve">Quadro - Indice de envolvimento dos alunos com a Pós-graduação lato sensu </t>
  </si>
  <si>
    <t>nº de alunos</t>
  </si>
  <si>
    <t>% em relação a graduação</t>
  </si>
  <si>
    <t>%</t>
  </si>
  <si>
    <t xml:space="preserve">Educação Especial ( Deficiência Intelectual) Reoferta </t>
  </si>
  <si>
    <t xml:space="preserve">Estudos Linguísticos e Estudos Literários </t>
  </si>
  <si>
    <t>Total matriculados</t>
  </si>
  <si>
    <t>Percentual de envolvimento</t>
  </si>
  <si>
    <t>Fonte : Fonte: SIGPÓS; DRA – agosto,2019.</t>
  </si>
  <si>
    <t xml:space="preserve">Número de Unidades fora da sede ( Dourados) com Programas de Pós-graduação Stricto Sensu </t>
  </si>
  <si>
    <r>
      <rPr>
        <b/>
        <sz val="12"/>
        <color rgb="FF000000"/>
        <rFont val="Times New Roman"/>
        <family val="1"/>
      </rPr>
      <t>Objetivo:</t>
    </r>
    <r>
      <rPr>
        <sz val="12"/>
        <color rgb="FF000000"/>
        <rFont val="Times New Roman"/>
        <family val="1"/>
      </rPr>
      <t xml:space="preserve"> Indicar o número de unidades</t>
    </r>
    <r>
      <rPr>
        <i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externas à Sede da UEMS com Programa de Pós-graduação stricto sensu implantado</t>
    </r>
  </si>
  <si>
    <t xml:space="preserve">Quadro - Unidades da UEMS fora da sede (Dourados) com Programas de Pós-graduação stricto sensu </t>
  </si>
  <si>
    <t>n.º unidades</t>
  </si>
  <si>
    <t>Letras *</t>
  </si>
  <si>
    <r>
      <rPr>
        <b/>
        <sz val="12"/>
        <color rgb="FF000000"/>
        <rFont val="Times New Roman"/>
        <family val="1"/>
      </rPr>
      <t>*</t>
    </r>
    <r>
      <rPr>
        <sz val="12"/>
        <color rgb="FF000000"/>
        <rFont val="Times New Roman"/>
        <family val="1"/>
      </rPr>
      <t xml:space="preserve"> O Programa de Letras Mestrado Profissional não contou por estar implantado em ambas a situações, tanto na Unidade Sede (Dourados) como em Unidade Externa (Campo Grande).</t>
    </r>
  </si>
  <si>
    <t>Número de Unidades fora da sede (Dourados) com cursos de pós-graduação lato sensu</t>
  </si>
  <si>
    <r>
      <rPr>
        <b/>
        <sz val="10"/>
        <color rgb="FF000000"/>
        <rFont val="Arial"/>
        <family val="2"/>
      </rPr>
      <t>Objetivo:</t>
    </r>
    <r>
      <rPr>
        <sz val="10"/>
        <color rgb="FF000000"/>
        <rFont val="Arial"/>
        <family val="2"/>
      </rPr>
      <t xml:space="preserve"> Indicar o número de unidades</t>
    </r>
    <r>
      <rPr>
        <i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externas à Sede da UEMS que possuem cursos de pós-graduação lato sensu implantado</t>
    </r>
  </si>
  <si>
    <r>
      <rPr>
        <b/>
        <sz val="10"/>
        <color rgb="FF000000"/>
        <rFont val="Arial"/>
        <family val="2"/>
      </rPr>
      <t>Fórmula de cálculo:</t>
    </r>
    <r>
      <rPr>
        <i/>
        <sz val="10"/>
        <color rgb="FF000000"/>
        <rFont val="Arial"/>
        <family val="2"/>
      </rPr>
      <t xml:space="preserve"> </t>
    </r>
    <r>
      <rPr>
        <b/>
        <i/>
        <sz val="10"/>
        <color rgb="FF000000"/>
        <rFont val="Arial"/>
        <family val="2"/>
      </rPr>
      <t>IPlsUE = PlsUE/TPls x 100</t>
    </r>
  </si>
  <si>
    <r>
      <rPr>
        <b/>
        <i/>
        <sz val="10"/>
        <color rgb="FF000000"/>
        <rFont val="Arial"/>
        <family val="2"/>
      </rPr>
      <t xml:space="preserve">PlsUE = </t>
    </r>
    <r>
      <rPr>
        <sz val="10"/>
        <color rgb="FF000000"/>
        <rFont val="Arial"/>
        <family val="2"/>
      </rPr>
      <t>nº de Cursos de Pós-Graduação lato sensu em Unidades Externas</t>
    </r>
  </si>
  <si>
    <r>
      <rPr>
        <b/>
        <i/>
        <sz val="10"/>
        <color rgb="FF000000"/>
        <rFont val="Arial"/>
        <family val="2"/>
      </rPr>
      <t xml:space="preserve">TPls = </t>
    </r>
    <r>
      <rPr>
        <sz val="10"/>
        <color rgb="FF000000"/>
        <rFont val="Arial"/>
        <family val="2"/>
      </rPr>
      <t>nº total de Cursos de Pós-Graduação lato sensu da UEMS</t>
    </r>
  </si>
  <si>
    <t>Quadro - Unidades da UEMS fora da sede (Dourados) com cursos de pós-graduação lato sensu</t>
  </si>
  <si>
    <t>Unidade</t>
  </si>
  <si>
    <t>Cursos</t>
  </si>
  <si>
    <t>Modalidade</t>
  </si>
  <si>
    <t>nº unidades/ polos</t>
  </si>
  <si>
    <t>% cursos fora da sede</t>
  </si>
  <si>
    <t>Amambaí</t>
  </si>
  <si>
    <t>Presencial</t>
  </si>
  <si>
    <t>X</t>
  </si>
  <si>
    <t>Água Clara</t>
  </si>
  <si>
    <t>Gestão em Saúde</t>
  </si>
  <si>
    <t>EAD-PNAPP</t>
  </si>
  <si>
    <t>Bataguassu</t>
  </si>
  <si>
    <t>Educação Especial</t>
  </si>
  <si>
    <t xml:space="preserve">EAD - UAB    </t>
  </si>
  <si>
    <t>Bela Vista</t>
  </si>
  <si>
    <t>Camapuã</t>
  </si>
  <si>
    <t xml:space="preserve">Ciências Policiais e Gestão da Segurança Pública  </t>
  </si>
  <si>
    <t>Segurança Pública, com ênfase em Políticas Estratégicas e Alto Comando *</t>
  </si>
  <si>
    <t>Currículo e Diversidade</t>
  </si>
  <si>
    <t xml:space="preserve">Língua  e Cultura Terena   </t>
  </si>
  <si>
    <t xml:space="preserve">Linguagem, Questões Étnico-Raciais e de Gênero  </t>
  </si>
  <si>
    <t xml:space="preserve">Linguística, a Ciência da Língua  </t>
  </si>
  <si>
    <t>Multiletramentos e Processos Autorais na Educação Básica</t>
  </si>
  <si>
    <t>Miranda</t>
  </si>
  <si>
    <t>EAD-UAB</t>
  </si>
  <si>
    <t>Políticas Publicas, Cultura e Sociedade</t>
  </si>
  <si>
    <t>Rio Branco , Acre</t>
  </si>
  <si>
    <t>São Gabriel do Oeste</t>
  </si>
  <si>
    <t>Aparecida do Taboado</t>
  </si>
  <si>
    <t>Paranhos</t>
  </si>
  <si>
    <t>Japorã</t>
  </si>
  <si>
    <t xml:space="preserve">Total de cursos fora da sede </t>
  </si>
  <si>
    <t>Bolsas CAPES de mestrado/doutorado</t>
  </si>
  <si>
    <t xml:space="preserve">Detalhamento mês a mês </t>
  </si>
  <si>
    <r>
      <rPr>
        <b/>
        <sz val="12"/>
        <color rgb="FF000000"/>
        <rFont val="Times New Roman"/>
        <family val="1"/>
      </rPr>
      <t xml:space="preserve">Objetivo: </t>
    </r>
    <r>
      <rPr>
        <sz val="12"/>
        <color rgb="FF000000"/>
        <rFont val="Times New Roman"/>
        <family val="1"/>
      </rPr>
      <t>Apresentar a quantidade e valores das bolsas CAPES concedidas aos programas de pós-graduação stricto sensu no período de 2016 a 2019</t>
    </r>
  </si>
  <si>
    <t>Quantidade cotas do mestrado executadas no quadriênio 2016 a 2019</t>
  </si>
  <si>
    <t>Valor total executado do mestrado no quadriênio 2016 a 2019</t>
  </si>
  <si>
    <t>Quantidade cotas do doutorado executadas no quadriênio 2016 a 2019</t>
  </si>
  <si>
    <t>Valor total executado do doutorado no quadriênio 2016 a 2019</t>
  </si>
  <si>
    <t>Quantidade cotas do mestrado e doutorado executadas no quadriênio 2016 a 2019</t>
  </si>
  <si>
    <t>Valor total executado do mestrado e doutorado no quadriênio 2016 a 2019</t>
  </si>
  <si>
    <t>Média Qtd/mês</t>
  </si>
  <si>
    <t xml:space="preserve"> Média Valor/mês</t>
  </si>
  <si>
    <t>Qtd/ano</t>
  </si>
  <si>
    <t>Valor anual</t>
  </si>
  <si>
    <t>QUANTIDADE DE BOLSAS CAPES DE MESTRADO EXECUTADAS DE JANEIRO A JULHO DE 2019</t>
  </si>
  <si>
    <t>Programas</t>
  </si>
  <si>
    <t>Jan/2019</t>
  </si>
  <si>
    <t>Fev/2019</t>
  </si>
  <si>
    <t>Mar/2019</t>
  </si>
  <si>
    <t>Abr/2019</t>
  </si>
  <si>
    <t>Mai/2019</t>
  </si>
  <si>
    <t>Jun/2019</t>
  </si>
  <si>
    <t>Jul/2019</t>
  </si>
  <si>
    <t>Agronomia – Mestrado (Aquidauana)</t>
  </si>
  <si>
    <t>Agronomia – Acadêmico (Cassilândia)</t>
  </si>
  <si>
    <t>Desenvolvimento Regional e de Sistemas Produtivos (Ponta Porã)</t>
  </si>
  <si>
    <t>Educação – Acadêmico (Paranaíba)</t>
  </si>
  <si>
    <t>Educação – Profissional (Campo Grande)</t>
  </si>
  <si>
    <t>Educação Científica e Matemática – Profissional (Dourados)</t>
  </si>
  <si>
    <t>Ensino em Saúde – Profissional (Dourados)</t>
  </si>
  <si>
    <t>História – Profissional (Amambai)</t>
  </si>
  <si>
    <t>Letras – Acadêmico (Campo Grande)</t>
  </si>
  <si>
    <t>Letras – Profissional (Dourados)</t>
  </si>
  <si>
    <t>Letras – Profissional (Campo Grande)</t>
  </si>
  <si>
    <t>Matemática – Profissional (Dourados)</t>
  </si>
  <si>
    <t>Recursos Naturais – Mestrado (Dourados)</t>
  </si>
  <si>
    <t>Zootecnia (Aquidauana)</t>
  </si>
  <si>
    <t>TOTAL</t>
  </si>
  <si>
    <t>QUANTIDADE DE BOLSAS CAPES DE MESTRADO EXECUTADAS EM 2018</t>
  </si>
  <si>
    <t>Jan/2018</t>
  </si>
  <si>
    <t>Fev/2018</t>
  </si>
  <si>
    <t>Mar/2018</t>
  </si>
  <si>
    <t>Abr/2018</t>
  </si>
  <si>
    <t>Mai/2018</t>
  </si>
  <si>
    <t>Jun/2018</t>
  </si>
  <si>
    <t>Jul/2018</t>
  </si>
  <si>
    <t>Ago/2018</t>
  </si>
  <si>
    <t>Set/2018</t>
  </si>
  <si>
    <t>Out/2018</t>
  </si>
  <si>
    <t>Nov/2018</t>
  </si>
  <si>
    <t>Dez/2018</t>
  </si>
  <si>
    <t>Total Anual</t>
  </si>
  <si>
    <t>QUANTIDADE DE BOLSAS CAPES DE MESTRADO EXECUTADAS EM 2017</t>
  </si>
  <si>
    <t>Jan/2017</t>
  </si>
  <si>
    <t>Fev/2017</t>
  </si>
  <si>
    <t>Mar/2017</t>
  </si>
  <si>
    <t>Abr/2017</t>
  </si>
  <si>
    <t>Mai/2017</t>
  </si>
  <si>
    <t>Jun/2017</t>
  </si>
  <si>
    <t>Jul/2017</t>
  </si>
  <si>
    <t>Ago/2017</t>
  </si>
  <si>
    <t>Set/2017</t>
  </si>
  <si>
    <t>Out/2017</t>
  </si>
  <si>
    <t>Nov/2017</t>
  </si>
  <si>
    <t>Dez/2017</t>
  </si>
  <si>
    <t>QUANTIDADE DE BOLSAS CAPES DE MESTRADO EXECUTADAS EM 2016</t>
  </si>
  <si>
    <t>Jan/2016</t>
  </si>
  <si>
    <t>Fev/2016</t>
  </si>
  <si>
    <t>Mar/2016</t>
  </si>
  <si>
    <t>Abr/2016</t>
  </si>
  <si>
    <t>Mai/2016</t>
  </si>
  <si>
    <t>Jun/2016</t>
  </si>
  <si>
    <t>Jul/2016</t>
  </si>
  <si>
    <t>Ago/2016</t>
  </si>
  <si>
    <t>Set/2016</t>
  </si>
  <si>
    <t>Out/2016</t>
  </si>
  <si>
    <t>Nov/2016</t>
  </si>
  <si>
    <t>Dez/2016</t>
  </si>
  <si>
    <t>VALORES DE BOLSAS CAPES DE MESTRADO EXECUTADAS DE JANEIRO A JULHO DE  2019</t>
  </si>
  <si>
    <t>VALORES DE BOLSAS CAPES DE MESTRADO EXECUTADAS EM 2018</t>
  </si>
  <si>
    <t>VALORES DE BOLSAS CAPES DE MESTRADO EXECUTADAS EM 2017</t>
  </si>
  <si>
    <t>VALORES DE BOLSAS CAPES DE MESTRADO EXECUTADAS EM 2016</t>
  </si>
  <si>
    <t>QUANTIDADE DE BOLSAS CAPES DE DOUTORADO EXECUTADAS DE JANEIRO A JULHO DE 2019</t>
  </si>
  <si>
    <t>Recursos Naturais – Doutorado (Dourados)</t>
  </si>
  <si>
    <t>QUANTIDADE DE BOLSAS CAPES DE DOUTORADO EXECUTADAS EM 2018</t>
  </si>
  <si>
    <t>QUANTIDADE DE BOLSAS CAPES DE DOUTORADO EXECUTADAS EM 2017</t>
  </si>
  <si>
    <t>QUANTIDADE DE BOLSAS CAPES DE DOUTORADO EXECUTADAS EM 2016</t>
  </si>
  <si>
    <t>VALORES DE BOLSAS CAPES DE DOUTORADO EXECUTADAS DE JANEIRO A JULHO DE  2019</t>
  </si>
  <si>
    <t>Agronomia – Doutorado (Aquidauana)</t>
  </si>
  <si>
    <t>VALORES DE BOLSAS CAPES DE DOUTORADO EXECUTADAS EM 2018</t>
  </si>
  <si>
    <t>VALORES DE BOLSAS CAPES DE DOUTORADO EXECUTADAS EM 2017</t>
  </si>
  <si>
    <t>VALORES DE BOLSAS CAPES DE DOUTORADO EXECUTADAS EM 2016</t>
  </si>
  <si>
    <t xml:space="preserve">Indicadores da Pró-reitoria de Pesquisa e Pós-graduação e Inovação </t>
  </si>
  <si>
    <t>Bolsa Institucional de mestrado/doutorado PIBAP</t>
  </si>
  <si>
    <r>
      <rPr>
        <b/>
        <sz val="12"/>
        <color rgb="FF000000"/>
        <rFont val="Times New Roman"/>
        <family val="1"/>
      </rPr>
      <t>Objetivo:</t>
    </r>
    <r>
      <rPr>
        <sz val="12"/>
        <color rgb="FF000000"/>
        <rFont val="Times New Roman"/>
        <family val="1"/>
      </rPr>
      <t xml:space="preserve"> Apresentar a quantidade e valores das bolsas PIBAP concedidas aos programas de pós-graduação </t>
    </r>
    <r>
      <rPr>
        <i/>
        <sz val="12"/>
        <color rgb="FF000000"/>
        <rFont val="Times New Roman"/>
        <family val="1"/>
      </rPr>
      <t>stricto sensu</t>
    </r>
    <r>
      <rPr>
        <sz val="12"/>
        <color rgb="FF000000"/>
        <rFont val="Times New Roman"/>
        <family val="1"/>
      </rPr>
      <t xml:space="preserve"> no período de 2016 a 2019 </t>
    </r>
  </si>
  <si>
    <t>Média Qtd cota/Mês*</t>
  </si>
  <si>
    <t xml:space="preserve"> Média valor/Mês</t>
  </si>
  <si>
    <t>Média Qtd cota/Mês</t>
  </si>
  <si>
    <r>
      <rPr>
        <b/>
        <sz val="12"/>
        <color rgb="FF000000"/>
        <rFont val="Times New Roman"/>
        <family val="1"/>
      </rPr>
      <t xml:space="preserve">OBS: </t>
    </r>
    <r>
      <rPr>
        <sz val="12"/>
        <color rgb="FF000000"/>
        <rFont val="Times New Roman"/>
        <family val="1"/>
      </rPr>
      <t>O valor de cada cota PIBAP corresponde a 50% do valor da bolsa CAPES, sendo permitido que o aluno receba até 2 cotas.</t>
    </r>
  </si>
  <si>
    <t>Resumo da quantidade de Bolsas CAPES e PIBAP concedidas aos programas de Pós-graduação</t>
  </si>
  <si>
    <r>
      <rPr>
        <sz val="12"/>
        <color rgb="FF000000"/>
        <rFont val="Times New Roman"/>
        <family val="1"/>
      </rPr>
      <t xml:space="preserve">Quadro - Histórico de bolsas CAPES concedidas para Programas de Pós-graduação </t>
    </r>
    <r>
      <rPr>
        <i/>
        <sz val="12"/>
        <color rgb="FF000000"/>
        <rFont val="Times New Roman"/>
        <family val="1"/>
      </rPr>
      <t>Stricto Sensu</t>
    </r>
    <r>
      <rPr>
        <sz val="12"/>
        <color rgb="FF000000"/>
        <rFont val="Times New Roman"/>
        <family val="1"/>
      </rPr>
      <t xml:space="preserve"> - por Curso/Mês</t>
    </r>
  </si>
  <si>
    <t>Total Mestrado</t>
  </si>
  <si>
    <t>Dados até outubro de 2019</t>
  </si>
  <si>
    <r>
      <rPr>
        <sz val="12"/>
        <color rgb="FF000000"/>
        <rFont val="Times New Roman"/>
        <family val="1"/>
      </rPr>
      <t xml:space="preserve">Quadro - Histórico das cotas de Bolsas Institucionais (PIBAP) concedidas para os Programas de Pós-graduação </t>
    </r>
    <r>
      <rPr>
        <i/>
        <sz val="12"/>
        <color rgb="FF000000"/>
        <rFont val="Times New Roman"/>
        <family val="1"/>
      </rPr>
      <t>Stricto Sensu</t>
    </r>
    <r>
      <rPr>
        <sz val="12"/>
        <color rgb="FF000000"/>
        <rFont val="Times New Roman"/>
        <family val="1"/>
      </rPr>
      <t xml:space="preserve">  - por Curso/Mês</t>
    </r>
  </si>
  <si>
    <t>Total Mestrado (acadêmico e profissional)</t>
  </si>
  <si>
    <t>Execução de Orçamento  Convênio PROAP/CAPES</t>
  </si>
  <si>
    <r>
      <rPr>
        <b/>
        <sz val="12"/>
        <color rgb="FF000000"/>
        <rFont val="Times New Roman"/>
        <family val="1"/>
      </rPr>
      <t>Objetivo</t>
    </r>
    <r>
      <rPr>
        <sz val="12"/>
        <color rgb="FF000000"/>
        <rFont val="Times New Roman"/>
        <family val="1"/>
      </rPr>
      <t>: Indicar o montante de recursos solicitados e os executados referente ao Convênio PROAP/CAPES</t>
    </r>
  </si>
  <si>
    <t xml:space="preserve">Quadro - Valor monetário referente ao recurso solicitado e o efetivamente executado do Convênio PROAP/CAPES - por Curso </t>
  </si>
  <si>
    <t>Programa</t>
  </si>
  <si>
    <t>2015-2016</t>
  </si>
  <si>
    <t>2019 (janeiro a outubro)</t>
  </si>
  <si>
    <t>Valor aprovado</t>
  </si>
  <si>
    <t>Valor executado</t>
  </si>
  <si>
    <t>% Total executado</t>
  </si>
  <si>
    <t>Quadro - Valor monetário referente ao recurso solicitado e o efetivamente executado do Convênio PROAP/CAPES - por rubrica</t>
  </si>
  <si>
    <t>Rubricas</t>
  </si>
  <si>
    <t>Aquisição de diversos materiais de expediente</t>
  </si>
  <si>
    <t>_</t>
  </si>
  <si>
    <t>Aquisição de material de processamento de dados</t>
  </si>
  <si>
    <t>Aquisição de material elétrico e eletrônico</t>
  </si>
  <si>
    <t>Aquisição de material laboratorial.</t>
  </si>
  <si>
    <t>Aquisição de material para produção indu</t>
  </si>
  <si>
    <t>Aquisição de material quimico</t>
  </si>
  <si>
    <t>Aquisição de outros materiais de consumo</t>
  </si>
  <si>
    <t>Aquisição de passagens no país</t>
  </si>
  <si>
    <t>Aquisição de sementes, mudas e insumos</t>
  </si>
  <si>
    <t>Auxilio financeiro a estudantes</t>
  </si>
  <si>
    <t>Combustíveis e lubrificantes automotivos</t>
  </si>
  <si>
    <t>Contração de empresa para prestação de serviços gráficos</t>
  </si>
  <si>
    <t>Pagamento de auxílio a pesquisador</t>
  </si>
  <si>
    <t>Pagamento de diária no estado</t>
  </si>
  <si>
    <t>Pagamento de diárias a colaboradores eventuais</t>
  </si>
  <si>
    <t>Pagamento de diárias no país</t>
  </si>
  <si>
    <t>Pagamento de passagem para o exterior</t>
  </si>
  <si>
    <t>Pagamento de serviços de manutenção e co</t>
  </si>
  <si>
    <t>Pagamento de taxa de inscrição</t>
  </si>
  <si>
    <t>Serviços de análise e pesquisa científica</t>
  </si>
  <si>
    <t>Execução de Orçamento  Convênio FAPEMS</t>
  </si>
  <si>
    <r>
      <rPr>
        <b/>
        <sz val="12"/>
        <color rgb="FF000000"/>
        <rFont val="Times New Roman"/>
        <family val="1"/>
      </rPr>
      <t>Objetivo</t>
    </r>
    <r>
      <rPr>
        <sz val="12"/>
        <color rgb="FF000000"/>
        <rFont val="Times New Roman"/>
        <family val="1"/>
      </rPr>
      <t>: Indicar o montante de recursos arrecadados e os executados referente ao Convênio FAPEMS</t>
    </r>
  </si>
  <si>
    <t xml:space="preserve">Quadro - Valor monetário referente ao recurso arrecadado com inscrições no processo seletivo e ao efetivamente executado do Convênio FAPEMS - por Programa de Pós-graduação </t>
  </si>
  <si>
    <t>Valor arrecadado</t>
  </si>
  <si>
    <t>Quadro - Valor monetário referente ao recurso arrecadado e ao efetivamente executado do Convênio FAPEMS - por Curso de Especialização</t>
  </si>
  <si>
    <t>Especializações</t>
  </si>
  <si>
    <t>2015/2016</t>
  </si>
  <si>
    <t>-</t>
  </si>
  <si>
    <t>Língua e Cultura Terena</t>
  </si>
  <si>
    <t xml:space="preserve">Campo Grande </t>
  </si>
  <si>
    <t>Linguagem, Questões Ético Raciais e de Gênero</t>
  </si>
  <si>
    <t>Sociedade, Cultura E Ambiente</t>
  </si>
  <si>
    <t xml:space="preserve">Turismo </t>
  </si>
  <si>
    <t>Envelhecimento Humano</t>
  </si>
  <si>
    <t xml:space="preserve">Estudos Aplicados de Linguagem </t>
  </si>
  <si>
    <t>Políticas Públicas, Cultura e Sociedade</t>
  </si>
  <si>
    <t>Execução de Orçamento Convênio PROFLETRAS - Campo Grande</t>
  </si>
  <si>
    <r>
      <rPr>
        <b/>
        <sz val="12"/>
        <color rgb="FF000000"/>
        <rFont val="Times New Roman"/>
        <family val="1"/>
      </rPr>
      <t>Objetivo:</t>
    </r>
    <r>
      <rPr>
        <sz val="12"/>
        <color rgb="FF000000"/>
        <rFont val="Times New Roman"/>
        <family val="1"/>
      </rPr>
      <t xml:space="preserve"> Indicar o montante de recursos aprovados e executados referente ao Convênio PROFLETRAS Campo Grande </t>
    </r>
  </si>
  <si>
    <t xml:space="preserve">Quadro - Valor monetário referente ao recurso aprovado e ao efetivamente executado do Convênio PROFLETRAS Campo Grande </t>
  </si>
  <si>
    <t xml:space="preserve">Valor aprovado </t>
  </si>
  <si>
    <t>Material de expediente</t>
  </si>
  <si>
    <t>Reprografia</t>
  </si>
  <si>
    <t>Impressão de Material didático</t>
  </si>
  <si>
    <t>Reprodução de Mídia</t>
  </si>
  <si>
    <t>Postagem</t>
  </si>
  <si>
    <t>Passagens aéreas p/ encontros regionais de coordenadores em evento Científico</t>
  </si>
  <si>
    <t>Passagens aéreas p/ encontro anual coordenadores/professores/discentes</t>
  </si>
  <si>
    <t>Passagens aéreas para membro externo</t>
  </si>
  <si>
    <t>Adicional de embarque e desembarque encontro Regional</t>
  </si>
  <si>
    <t>Adicional de embarque e desembarque encontro anual</t>
  </si>
  <si>
    <t>Adicional de embarque e desembarque para membro externo</t>
  </si>
  <si>
    <t>Diárias para coordenadores encontro Regional</t>
  </si>
  <si>
    <t>Diárias para encontro anual e/ou outros eventos científicos (coordenadores,docente,e discente)</t>
  </si>
  <si>
    <t>Diárias para membro Externo</t>
  </si>
  <si>
    <t>Outros serviços. Terc. Pessoa Jurídica (Edição e Editoração de e-books + aluguel de veículos)</t>
  </si>
  <si>
    <t>OBS: O valor aprovado está disponível para ser utilizado no decorrer dos anos</t>
  </si>
  <si>
    <t>Indicadores da Pró-reitoria de Pesquisa, Pós-Graduação e Inovação</t>
  </si>
  <si>
    <t>Execução de Orçamento  Convênio PROFLETRAS - Dourados</t>
  </si>
  <si>
    <r>
      <rPr>
        <b/>
        <sz val="12"/>
        <color rgb="FF000000"/>
        <rFont val="Times New Roman"/>
        <family val="1"/>
      </rPr>
      <t>Objetivo:</t>
    </r>
    <r>
      <rPr>
        <sz val="12"/>
        <color rgb="FF000000"/>
        <rFont val="Times New Roman"/>
        <family val="1"/>
      </rPr>
      <t xml:space="preserve"> Indicar o montante de recursos aprovados e executados referente ao Convênio PROFLETRAS Dourados</t>
    </r>
  </si>
  <si>
    <t xml:space="preserve">Quadro - Valor monetário referente ao recurso aprovado e ao efetivamente executado do Convênio PROFLETRAS Dourados </t>
  </si>
  <si>
    <t>Diárias para coordenadores</t>
  </si>
  <si>
    <t>Aluguel de veículos</t>
  </si>
  <si>
    <t>Outros serviços. Terc. Pessoa Jurídica (Edição e Editoração de e-books</t>
  </si>
  <si>
    <t>Execução de Orçamento  Convênio PROFHISTÓRIA – Amambai</t>
  </si>
  <si>
    <r>
      <rPr>
        <b/>
        <sz val="12"/>
        <color rgb="FF000000"/>
        <rFont val="Times New Roman"/>
        <family val="1"/>
      </rPr>
      <t>Objetivo:</t>
    </r>
    <r>
      <rPr>
        <sz val="12"/>
        <color rgb="FF000000"/>
        <rFont val="Times New Roman"/>
        <family val="1"/>
      </rPr>
      <t xml:space="preserve"> Indicar o montante de recursos aprovados e executados referente ao Convênio PROFHISTÓRIA Amambai</t>
    </r>
  </si>
  <si>
    <t>Quadro - Valor monetário referente ao recurso aprovado e ao efetivamente executado do Convênio PROFHISTÓRIA Amambai</t>
  </si>
  <si>
    <t xml:space="preserve">Rubricas </t>
  </si>
  <si>
    <t>Serviço de Postagem</t>
  </si>
  <si>
    <t>Aluguel de Veículos</t>
  </si>
  <si>
    <t>Diárias para Discentes</t>
  </si>
  <si>
    <t>Passagens para Discentes</t>
  </si>
  <si>
    <t>Diárias para Palestrantes</t>
  </si>
  <si>
    <t>Passagens para palestrantes evento local do Profhistória</t>
  </si>
  <si>
    <t>Diárias para o encontro anual do Profhistória</t>
  </si>
  <si>
    <t>Passagens para o encontro anual do Profhistória</t>
  </si>
  <si>
    <t>Diária Membro Externo BANCA</t>
  </si>
  <si>
    <t>Ressarcimento de Combustível para membro externo</t>
  </si>
  <si>
    <t>Passagens professor externo participação em Banca</t>
  </si>
  <si>
    <t>Diárias para coordenador representante encontros anuais e regionais</t>
  </si>
  <si>
    <t>Passagens coordenador ou representante encontros anuais ou regionais</t>
  </si>
  <si>
    <t>Execução de Orçamento  Convênio PROFMAT Dourados</t>
  </si>
  <si>
    <t>Página inicial</t>
  </si>
  <si>
    <r>
      <rPr>
        <b/>
        <sz val="12"/>
        <color rgb="FF000000"/>
        <rFont val="Times New Roman"/>
        <family val="1"/>
      </rPr>
      <t>Objetivo:</t>
    </r>
    <r>
      <rPr>
        <sz val="12"/>
        <color rgb="FF000000"/>
        <rFont val="Times New Roman"/>
        <family val="1"/>
      </rPr>
      <t xml:space="preserve"> Indicar o montante de recursos aprovados e executados referente ao Convênio PROFMAT Dourados</t>
    </r>
  </si>
  <si>
    <t>Quadro - Valor monetário referente ao recurso aprovado e ao efetivamente executado do Convênio PROFMAT Dourados</t>
  </si>
  <si>
    <t xml:space="preserve">% Total executado </t>
  </si>
  <si>
    <t>Resma de Papel sufite A4 com 500 folhas</t>
  </si>
  <si>
    <t>Resma de Papel Almaço 400 folhas</t>
  </si>
  <si>
    <t>Pincel Recarregável</t>
  </si>
  <si>
    <t>Cartucho para pincel recarregável para quadro branco</t>
  </si>
  <si>
    <t>Passagens aéreas nacionais  p/ encontros, congressos e participação em bancas ( coordenadores, professores, discentes)</t>
  </si>
  <si>
    <t>Passagens aéreas para eventos internacionais (coordenadores, docente e discente)</t>
  </si>
  <si>
    <t>Diárias para encontros, congressos, e participação em bancas do PROFMAT (coordenadores, docente e discente)</t>
  </si>
  <si>
    <t>Diárias para encontros, congressos internacionais (coordenadores, docente e discente)</t>
  </si>
  <si>
    <t>Execução de Orçamento  Convênio OPAS</t>
  </si>
  <si>
    <r>
      <rPr>
        <b/>
        <sz val="12"/>
        <color rgb="FF000000"/>
        <rFont val="Times New Roman"/>
        <family val="1"/>
      </rPr>
      <t>Objetivo:</t>
    </r>
    <r>
      <rPr>
        <sz val="12"/>
        <color rgb="FF000000"/>
        <rFont val="Times New Roman"/>
        <family val="1"/>
      </rPr>
      <t xml:space="preserve"> Indicar o montante de recursos aprovados e executados referente ao Convênio OPAS</t>
    </r>
  </si>
  <si>
    <t>Quadro - Valor monetário referente ao recurso aprovado e ao efetivamente executado do Convênio OPAS</t>
  </si>
  <si>
    <t>Passagens aéreas Nacionais</t>
  </si>
  <si>
    <t>Diárias Nacionais</t>
  </si>
  <si>
    <t>PESSOA FÍSICA</t>
  </si>
  <si>
    <t>Bolsa Preceptor</t>
  </si>
  <si>
    <t>Bolsa de Orientação ao Serviço</t>
  </si>
  <si>
    <t>PESSOA JURÍDICA</t>
  </si>
  <si>
    <t>Aluguel de Espaço</t>
  </si>
  <si>
    <t>Convênio Encerrado em 2019</t>
  </si>
  <si>
    <t>OBS: o valor solicitado é igual ao valor aprovado</t>
  </si>
  <si>
    <r>
      <t xml:space="preserve">Quadro - Quantidade de cota de bolsa PIBAP concedidas aos programas de pós-graduação </t>
    </r>
    <r>
      <rPr>
        <i/>
        <sz val="12"/>
        <color rgb="FF000000"/>
        <rFont val="Times New Roman"/>
        <family val="1"/>
      </rPr>
      <t xml:space="preserve">Stricto Sensu </t>
    </r>
    <r>
      <rPr>
        <sz val="12"/>
        <color rgb="FF000000"/>
        <rFont val="Times New Roman"/>
        <family val="1"/>
      </rPr>
      <t>no período de 2016 a 2019</t>
    </r>
  </si>
  <si>
    <r>
      <t xml:space="preserve">Quadro - Quantidade de bolsas CAPES concedidas aos programas de pós-graduação </t>
    </r>
    <r>
      <rPr>
        <i/>
        <sz val="12"/>
        <color rgb="FF000000"/>
        <rFont val="Times New Roman"/>
        <family val="1"/>
      </rPr>
      <t xml:space="preserve">Stricto Sensu </t>
    </r>
    <r>
      <rPr>
        <sz val="12"/>
        <color rgb="FF000000"/>
        <rFont val="Times New Roman"/>
        <family val="1"/>
      </rPr>
      <t>no período de 2016 a 2019</t>
    </r>
  </si>
  <si>
    <r>
      <t xml:space="preserve">Quadro - Quantidade de bolsas CAPES concedidas aos programas de pós-graduação </t>
    </r>
    <r>
      <rPr>
        <i/>
        <sz val="12"/>
        <color rgb="FF000000"/>
        <rFont val="Times New Roman"/>
        <family val="1"/>
      </rPr>
      <t>Stricto Sensu</t>
    </r>
    <r>
      <rPr>
        <sz val="12"/>
        <color rgb="FF000000"/>
        <rFont val="Times New Roman"/>
        <family val="1"/>
      </rPr>
      <t xml:space="preserve"> (doutorado)</t>
    </r>
    <r>
      <rPr>
        <i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no período de 2016 a 2019</t>
    </r>
  </si>
  <si>
    <r>
      <t xml:space="preserve">Quadro - Quantidade de bolsas CAPES concedidas aos programas de pós-graduação </t>
    </r>
    <r>
      <rPr>
        <i/>
        <sz val="12"/>
        <color rgb="FF000000"/>
        <rFont val="Times New Roman"/>
        <family val="1"/>
      </rPr>
      <t xml:space="preserve">Stricto Sensu </t>
    </r>
    <r>
      <rPr>
        <sz val="12"/>
        <color rgb="FF000000"/>
        <rFont val="Times New Roman"/>
        <family val="1"/>
      </rPr>
      <t>(mestrado) no período de 2016 a 2019</t>
    </r>
  </si>
  <si>
    <t>1º M</t>
  </si>
  <si>
    <t>2º M</t>
  </si>
  <si>
    <r>
      <t xml:space="preserve">Quadro - Número de vagas (V), ingressantes (I), matriculados por semestre (1ºM, 2º M), concluintes (C), evadidos (E) e afastados (A) em Programas de Pós-graduação </t>
    </r>
    <r>
      <rPr>
        <i/>
        <sz val="12"/>
        <color rgb="FF000000"/>
        <rFont val="Times New Roman"/>
        <family val="1"/>
      </rPr>
      <t>Stricto Sensu</t>
    </r>
  </si>
  <si>
    <t>Fonte: SIGPÓS fevereiro 2020</t>
  </si>
  <si>
    <r>
      <t xml:space="preserve">Fórmula de cálculo: </t>
    </r>
    <r>
      <rPr>
        <b/>
        <i/>
        <sz val="12"/>
        <color rgb="FF000000"/>
        <rFont val="Times New Roman"/>
        <family val="1"/>
      </rPr>
      <t>NMPPGr = MD + MM/2</t>
    </r>
  </si>
  <si>
    <r>
      <t xml:space="preserve">Média de alunos regularmente matriculados em programas de pós-graduação </t>
    </r>
    <r>
      <rPr>
        <i/>
        <sz val="12"/>
        <color rgb="FF000000"/>
        <rFont val="Times New Roman"/>
        <family val="1"/>
      </rPr>
      <t>stricto sensu</t>
    </r>
    <r>
      <rPr>
        <sz val="12"/>
        <color rgb="FF000000"/>
        <rFont val="Times New Roman"/>
        <family val="1"/>
      </rPr>
      <t xml:space="preserve"> (mestrado e doutorado), referente ao primeiro e segundo semestres de cada ano </t>
    </r>
  </si>
  <si>
    <t xml:space="preserve">Média de alunos matriculados em cursos de Doutorado/NACurD, referente ao primeiro e segundo semestres de cada ano </t>
  </si>
  <si>
    <t>Média de alunos matriculados em cursos de Mestrado/NACurM</t>
  </si>
  <si>
    <t>Objetivo: Medir a quantidade de mestrandos na modalidade acadêmica e profissional</t>
  </si>
  <si>
    <t>Média de alunos matriculados em cursos de Mestrado Acadêmico/NACurMA</t>
  </si>
  <si>
    <t>Média de alunos matriculados em cursos de Mestrado Profissional/NACurMP</t>
  </si>
  <si>
    <t>Objetivo: Medir a quantidade de concluintes nos mestrados acadêmico e profissional</t>
  </si>
  <si>
    <t>Quadro - Média de alunos matriculados em cursos e programas de pós-graduação da UEMS</t>
  </si>
  <si>
    <t>Fonte: DRA pós-graduação,  SIGPOS fevereiro 2020</t>
  </si>
  <si>
    <t>Fonte: SIGPOS fevereiro 2020</t>
  </si>
  <si>
    <t>Fonte:  SIGPOS- agosto, 2019</t>
  </si>
  <si>
    <t>Fonte: Financeiro Pós-Graduação janeiro 2020</t>
  </si>
  <si>
    <t>Fonte: Financeiro Pós-Graduação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</si>
</sst>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R$-416]\ #,##0.00;[Red]\-[$R$-416]\ #,##0.00"/>
    <numFmt numFmtId="165" formatCode="* #,##0.00\ ;* \(#,##0.00\);* \-#\ ;@\ "/>
    <numFmt numFmtId="166" formatCode="#"/>
    <numFmt numFmtId="167" formatCode="yyyy\-mm\-dd"/>
    <numFmt numFmtId="168" formatCode="&quot;R$ &quot;#,##0"/>
    <numFmt numFmtId="169" formatCode="#,##0;[Red]#,##0"/>
    <numFmt numFmtId="170" formatCode="&quot;R$ &quot;#,##0.00"/>
    <numFmt numFmtId="171" formatCode="#,##0.00\ ;\(#,##0.00\);\-#\ ;@\ "/>
  </numFmts>
  <fonts count="81">
    <font>
      <sz val="11"/>
      <color rgb="FF000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u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00808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i/>
      <sz val="16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996600"/>
      <name val="Arial"/>
      <family val="2"/>
    </font>
    <font>
      <sz val="10"/>
      <color rgb="FF808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10"/>
      <name val="Arial"/>
      <family val="2"/>
    </font>
    <font>
      <b/>
      <i/>
      <sz val="16"/>
      <name val="Arial"/>
      <family val="2"/>
    </font>
    <font>
      <sz val="11"/>
      <color rgb="FF008000"/>
      <name val="Calibri"/>
      <family val="2"/>
    </font>
    <font>
      <b/>
      <sz val="13"/>
      <color rgb="FFFFFFFF"/>
      <name val="Times New Roman"/>
      <family val="1"/>
    </font>
    <font>
      <b/>
      <sz val="14"/>
      <color rgb="FFFFFFFF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000000"/>
      <name val="Times New Roman"/>
      <family val="1"/>
    </font>
    <font>
      <sz val="11"/>
      <color rgb="FFFFFFFF"/>
      <name val="Times New Roman"/>
      <family val="1"/>
    </font>
    <font>
      <u/>
      <sz val="11"/>
      <color rgb="FF0563C1"/>
      <name val="Calibri"/>
      <family val="2"/>
    </font>
    <font>
      <b/>
      <sz val="12"/>
      <color rgb="FF0070C0"/>
      <name val="Tmes"/>
    </font>
    <font>
      <b/>
      <sz val="12"/>
      <color rgb="FF000000"/>
      <name val="Tmes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FFFFFF"/>
      <name val="Times New Roman"/>
      <family val="1"/>
    </font>
    <font>
      <sz val="11"/>
      <color rgb="FFFFFFFF"/>
      <name val="Calibri"/>
      <family val="2"/>
    </font>
    <font>
      <b/>
      <sz val="12"/>
      <color rgb="FFFFFFFF"/>
      <name val="Tmes"/>
    </font>
    <font>
      <i/>
      <sz val="12"/>
      <name val="Times New Roman"/>
      <family val="1"/>
    </font>
    <font>
      <b/>
      <i/>
      <sz val="14"/>
      <color rgb="FFFFFFFF"/>
      <name val="Times New Roman"/>
      <family val="1"/>
    </font>
    <font>
      <b/>
      <i/>
      <vertAlign val="subscript"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i/>
      <vertAlign val="subscript"/>
      <sz val="12"/>
      <color rgb="FF000000"/>
      <name val="Times New Roman"/>
      <family val="1"/>
    </font>
    <font>
      <sz val="11"/>
      <color rgb="FF4472C4"/>
      <name val="Calibri"/>
      <family val="2"/>
    </font>
    <font>
      <sz val="12"/>
      <color rgb="FFFFFFFF"/>
      <name val="Times New Roman"/>
      <family val="1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4"/>
      <color rgb="FF000000"/>
      <name val="Times New Roman"/>
      <family val="1"/>
    </font>
    <font>
      <sz val="10"/>
      <color rgb="FFFFFFFF"/>
      <name val="Times New Roman"/>
      <family val="1"/>
    </font>
    <font>
      <b/>
      <sz val="10"/>
      <color rgb="FFFFFFFF"/>
      <name val="Times New Roman"/>
      <family val="1"/>
    </font>
    <font>
      <b/>
      <sz val="14"/>
      <color rgb="FF111111"/>
      <name val="Times New Roman"/>
      <family val="1"/>
    </font>
    <font>
      <b/>
      <u/>
      <sz val="11"/>
      <color rgb="FF000000"/>
      <name val="Times New Roman"/>
      <family val="1"/>
    </font>
    <font>
      <b/>
      <u/>
      <sz val="12"/>
      <color rgb="FF0070C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FFFFFF"/>
      <name val="Arial"/>
      <family val="2"/>
    </font>
    <font>
      <u/>
      <sz val="11"/>
      <color rgb="FFFFFFFF"/>
      <name val="Calibri"/>
      <family val="2"/>
    </font>
    <font>
      <sz val="11"/>
      <color rgb="FF000000"/>
      <name val="Calibri"/>
      <family val="2"/>
    </font>
    <font>
      <sz val="13"/>
      <color theme="0"/>
      <name val="Times New Roman"/>
      <family val="1"/>
    </font>
    <font>
      <b/>
      <sz val="13"/>
      <color theme="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111111"/>
      </patternFill>
    </fill>
    <fill>
      <patternFill patternType="solid">
        <fgColor rgb="FF808080"/>
        <bgColor rgb="FF8B8B8B"/>
      </patternFill>
    </fill>
    <fill>
      <patternFill patternType="solid">
        <fgColor rgb="FFDDDDDD"/>
        <bgColor rgb="FFD9D9D9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FF0000"/>
        <bgColor rgb="FFCC0000"/>
      </patternFill>
    </fill>
    <fill>
      <patternFill patternType="solid">
        <fgColor rgb="FF2F5597"/>
        <bgColor rgb="FF0563C1"/>
      </patternFill>
    </fill>
    <fill>
      <patternFill patternType="solid">
        <fgColor rgb="FF80A000"/>
        <bgColor rgb="FF808000"/>
      </patternFill>
    </fill>
    <fill>
      <patternFill patternType="solid">
        <fgColor rgb="FFFFFFFF"/>
        <bgColor rgb="FFFFFFCC"/>
      </patternFill>
    </fill>
    <fill>
      <patternFill patternType="solid">
        <fgColor rgb="FF0070C0"/>
        <bgColor rgb="FF0563C1"/>
      </patternFill>
    </fill>
    <fill>
      <patternFill patternType="solid">
        <fgColor rgb="FF4472C4"/>
        <bgColor rgb="FF2F5597"/>
      </patternFill>
    </fill>
    <fill>
      <patternFill patternType="solid">
        <fgColor rgb="FF4D4D4D"/>
        <bgColor rgb="FF595959"/>
      </patternFill>
    </fill>
    <fill>
      <patternFill patternType="solid">
        <fgColor rgb="FFB2B2B2"/>
        <bgColor rgb="FFCCCCCC"/>
      </patternFill>
    </fill>
    <fill>
      <patternFill patternType="solid">
        <fgColor rgb="FFCCCCCC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1">
    <xf numFmtId="0" fontId="0" fillId="0" borderId="0"/>
    <xf numFmtId="171" fontId="30" fillId="0" borderId="0" applyBorder="0" applyProtection="0"/>
    <xf numFmtId="0" fontId="46" fillId="0" borderId="0" applyBorder="0" applyProtection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76" fillId="0" borderId="0" applyBorder="0" applyProtection="0"/>
    <xf numFmtId="0" fontId="4" fillId="2" borderId="1" applyProtection="0"/>
    <xf numFmtId="0" fontId="5" fillId="0" borderId="0" applyBorder="0" applyProtection="0"/>
    <xf numFmtId="0" fontId="6" fillId="0" borderId="0" applyBorder="0" applyProtection="0"/>
    <xf numFmtId="0" fontId="76" fillId="0" borderId="0" applyBorder="0" applyProtection="0"/>
    <xf numFmtId="0" fontId="7" fillId="3" borderId="0" applyBorder="0" applyProtection="0"/>
    <xf numFmtId="0" fontId="8" fillId="2" borderId="0" applyBorder="0" applyProtection="0"/>
    <xf numFmtId="0" fontId="9" fillId="4" borderId="0" applyBorder="0" applyProtection="0"/>
    <xf numFmtId="0" fontId="9" fillId="0" borderId="0" applyBorder="0" applyProtection="0"/>
    <xf numFmtId="0" fontId="10" fillId="5" borderId="0" applyBorder="0" applyProtection="0"/>
    <xf numFmtId="0" fontId="11" fillId="0" borderId="0" applyBorder="0" applyProtection="0"/>
    <xf numFmtId="0" fontId="12" fillId="6" borderId="0" applyBorder="0" applyProtection="0"/>
    <xf numFmtId="0" fontId="12" fillId="7" borderId="0" applyBorder="0" applyProtection="0"/>
    <xf numFmtId="0" fontId="11" fillId="8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7" borderId="0" applyBorder="0" applyProtection="0"/>
    <xf numFmtId="0" fontId="13" fillId="7" borderId="0" applyBorder="0" applyProtection="0"/>
    <xf numFmtId="0" fontId="13" fillId="7" borderId="0" applyBorder="0" applyProtection="0"/>
    <xf numFmtId="0" fontId="13" fillId="7" borderId="0" applyBorder="0" applyProtection="0"/>
    <xf numFmtId="0" fontId="14" fillId="8" borderId="0" applyBorder="0" applyProtection="0"/>
    <xf numFmtId="0" fontId="14" fillId="9" borderId="0" applyBorder="0" applyProtection="0"/>
    <xf numFmtId="0" fontId="14" fillId="9" borderId="0" applyBorder="0" applyProtection="0"/>
    <xf numFmtId="0" fontId="14" fillId="8" borderId="0" applyBorder="0" applyProtection="0"/>
    <xf numFmtId="0" fontId="14" fillId="0" borderId="0" applyBorder="0" applyProtection="0"/>
    <xf numFmtId="0" fontId="14" fillId="0" borderId="0" applyBorder="0" applyProtection="0"/>
    <xf numFmtId="0" fontId="14" fillId="0" borderId="0" applyBorder="0" applyProtection="0"/>
    <xf numFmtId="0" fontId="14" fillId="0" borderId="0" applyBorder="0" applyProtection="0"/>
    <xf numFmtId="0" fontId="15" fillId="4" borderId="0" applyBorder="0" applyProtection="0"/>
    <xf numFmtId="0" fontId="16" fillId="10" borderId="0" applyBorder="0" applyProtection="0"/>
    <xf numFmtId="0" fontId="15" fillId="4" borderId="0" applyBorder="0" applyProtection="0"/>
    <xf numFmtId="0" fontId="16" fillId="10" borderId="0" applyBorder="0" applyProtection="0"/>
    <xf numFmtId="0" fontId="17" fillId="5" borderId="0" applyBorder="0" applyProtection="0"/>
    <xf numFmtId="0" fontId="17" fillId="11" borderId="0" applyBorder="0" applyProtection="0"/>
    <xf numFmtId="0" fontId="17" fillId="5" borderId="0" applyBorder="0" applyProtection="0"/>
    <xf numFmtId="0" fontId="17" fillId="11" borderId="0" applyBorder="0" applyProtection="0"/>
    <xf numFmtId="0" fontId="18" fillId="0" borderId="0" applyBorder="0" applyProtection="0"/>
    <xf numFmtId="0" fontId="18" fillId="0" borderId="0" applyBorder="0" applyProtection="0"/>
    <xf numFmtId="0" fontId="18" fillId="0" borderId="0" applyBorder="0" applyProtection="0"/>
    <xf numFmtId="0" fontId="18" fillId="0" borderId="0" applyBorder="0" applyProtection="0"/>
    <xf numFmtId="0" fontId="19" fillId="3" borderId="0" applyBorder="0" applyProtection="0"/>
    <xf numFmtId="0" fontId="20" fillId="3" borderId="0" applyBorder="0" applyProtection="0"/>
    <xf numFmtId="0" fontId="19" fillId="3" borderId="0" applyBorder="0" applyProtection="0"/>
    <xf numFmtId="0" fontId="20" fillId="3" borderId="0" applyBorder="0" applyProtection="0"/>
    <xf numFmtId="0" fontId="21" fillId="0" borderId="0" applyBorder="0" applyProtection="0"/>
    <xf numFmtId="0" fontId="22" fillId="0" borderId="0" applyBorder="0" applyProtection="0"/>
    <xf numFmtId="0" fontId="22" fillId="0" borderId="0" applyBorder="0" applyProtection="0"/>
    <xf numFmtId="0" fontId="22" fillId="0" borderId="0" applyBorder="0" applyProtection="0"/>
    <xf numFmtId="0" fontId="22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3" fillId="0" borderId="0" applyBorder="0" applyProtection="0"/>
    <xf numFmtId="0" fontId="23" fillId="0" borderId="0" applyBorder="0" applyProtection="0"/>
    <xf numFmtId="0" fontId="23" fillId="0" borderId="0" applyBorder="0" applyProtection="0"/>
    <xf numFmtId="0" fontId="23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4" fillId="0" borderId="0" applyBorder="0" applyProtection="0">
      <alignment horizontal="center" textRotation="90"/>
    </xf>
    <xf numFmtId="0" fontId="25" fillId="0" borderId="0" applyBorder="0" applyProtection="0"/>
    <xf numFmtId="0" fontId="26" fillId="2" borderId="0" applyBorder="0" applyProtection="0"/>
    <xf numFmtId="0" fontId="27" fillId="2" borderId="0" applyBorder="0" applyProtection="0"/>
    <xf numFmtId="0" fontId="26" fillId="2" borderId="0" applyBorder="0" applyProtection="0"/>
    <xf numFmtId="0" fontId="27" fillId="2" borderId="0" applyBorder="0" applyProtection="0"/>
    <xf numFmtId="0" fontId="28" fillId="0" borderId="0"/>
    <xf numFmtId="0" fontId="29" fillId="0" borderId="0"/>
    <xf numFmtId="0" fontId="30" fillId="0" borderId="0" applyBorder="0" applyProtection="0"/>
    <xf numFmtId="0" fontId="31" fillId="2" borderId="1" applyProtection="0"/>
    <xf numFmtId="0" fontId="31" fillId="2" borderId="1" applyProtection="0"/>
    <xf numFmtId="0" fontId="31" fillId="2" borderId="1" applyProtection="0"/>
    <xf numFmtId="0" fontId="31" fillId="2" borderId="1" applyProtection="0"/>
    <xf numFmtId="0" fontId="32" fillId="0" borderId="0" applyBorder="0" applyProtection="0"/>
    <xf numFmtId="164" fontId="32" fillId="0" borderId="0" applyBorder="0" applyProtection="0"/>
    <xf numFmtId="0" fontId="33" fillId="0" borderId="0" applyBorder="0" applyProtection="0"/>
    <xf numFmtId="164" fontId="33" fillId="0" borderId="0" applyBorder="0" applyProtection="0"/>
    <xf numFmtId="0" fontId="30" fillId="0" borderId="0" applyBorder="0" applyProtection="0"/>
    <xf numFmtId="0" fontId="29" fillId="0" borderId="0" applyBorder="0" applyProtection="0"/>
    <xf numFmtId="0" fontId="76" fillId="0" borderId="0" applyBorder="0" applyProtection="0"/>
    <xf numFmtId="0" fontId="29" fillId="0" borderId="0" applyBorder="0" applyProtection="0"/>
    <xf numFmtId="0" fontId="30" fillId="0" borderId="0" applyBorder="0" applyProtection="0"/>
    <xf numFmtId="0" fontId="29" fillId="0" borderId="0" applyBorder="0" applyProtection="0"/>
    <xf numFmtId="0" fontId="29" fillId="0" borderId="0" applyBorder="0" applyProtection="0"/>
    <xf numFmtId="0" fontId="76" fillId="0" borderId="0" applyBorder="0" applyProtection="0"/>
    <xf numFmtId="0" fontId="34" fillId="0" borderId="0" applyBorder="0" applyProtection="0">
      <alignment horizontal="center"/>
    </xf>
    <xf numFmtId="0" fontId="34" fillId="0" borderId="0" applyBorder="0" applyProtection="0">
      <alignment horizontal="center" textRotation="90"/>
    </xf>
    <xf numFmtId="165" fontId="29" fillId="0" borderId="0" applyBorder="0" applyProtection="0"/>
    <xf numFmtId="0" fontId="15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5" fillId="0" borderId="0" applyBorder="0" applyProtection="0"/>
  </cellStyleXfs>
  <cellXfs count="739">
    <xf numFmtId="0" fontId="0" fillId="0" borderId="0" xfId="0"/>
    <xf numFmtId="0" fontId="0" fillId="12" borderId="0" xfId="0" applyFill="1"/>
    <xf numFmtId="0" fontId="0" fillId="13" borderId="0" xfId="0" applyFill="1"/>
    <xf numFmtId="0" fontId="35" fillId="12" borderId="0" xfId="0" applyFont="1" applyFill="1" applyAlignment="1">
      <alignment horizontal="center"/>
    </xf>
    <xf numFmtId="0" fontId="0" fillId="14" borderId="0" xfId="0" applyFill="1"/>
    <xf numFmtId="0" fontId="0" fillId="12" borderId="0" xfId="0" applyFill="1" applyAlignment="1">
      <alignment horizontal="center"/>
    </xf>
    <xf numFmtId="0" fontId="0" fillId="0" borderId="0" xfId="0"/>
    <xf numFmtId="0" fontId="0" fillId="15" borderId="0" xfId="0" applyFill="1"/>
    <xf numFmtId="0" fontId="37" fillId="15" borderId="0" xfId="0" applyFont="1" applyFill="1" applyAlignment="1"/>
    <xf numFmtId="0" fontId="36" fillId="0" borderId="0" xfId="0" applyFont="1" applyAlignment="1">
      <alignment horizontal="right"/>
    </xf>
    <xf numFmtId="49" fontId="38" fillId="14" borderId="0" xfId="0" applyNumberFormat="1" applyFont="1" applyFill="1"/>
    <xf numFmtId="0" fontId="39" fillId="14" borderId="0" xfId="0" applyFont="1" applyFill="1"/>
    <xf numFmtId="0" fontId="40" fillId="14" borderId="2" xfId="0" applyFont="1" applyFill="1" applyBorder="1" applyAlignment="1">
      <alignment horizontal="center"/>
    </xf>
    <xf numFmtId="0" fontId="40" fillId="14" borderId="3" xfId="0" applyFont="1" applyFill="1" applyBorder="1" applyAlignment="1">
      <alignment horizontal="center"/>
    </xf>
    <xf numFmtId="0" fontId="40" fillId="14" borderId="0" xfId="0" applyFont="1" applyFill="1" applyBorder="1" applyAlignment="1">
      <alignment horizontal="center"/>
    </xf>
    <xf numFmtId="0" fontId="41" fillId="14" borderId="4" xfId="0" applyFont="1" applyFill="1" applyBorder="1"/>
    <xf numFmtId="0" fontId="41" fillId="14" borderId="5" xfId="0" applyFont="1" applyFill="1" applyBorder="1"/>
    <xf numFmtId="0" fontId="41" fillId="14" borderId="6" xfId="0" applyFont="1" applyFill="1" applyBorder="1"/>
    <xf numFmtId="0" fontId="41" fillId="14" borderId="7" xfId="0" applyFont="1" applyFill="1" applyBorder="1"/>
    <xf numFmtId="0" fontId="41" fillId="14" borderId="8" xfId="0" applyFont="1" applyFill="1" applyBorder="1"/>
    <xf numFmtId="0" fontId="41" fillId="0" borderId="0" xfId="0" applyFont="1"/>
    <xf numFmtId="0" fontId="39" fillId="0" borderId="0" xfId="0" applyFont="1"/>
    <xf numFmtId="0" fontId="40" fillId="14" borderId="9" xfId="0" applyFont="1" applyFill="1" applyBorder="1" applyAlignment="1">
      <alignment horizontal="center" vertical="center"/>
    </xf>
    <xf numFmtId="0" fontId="40" fillId="14" borderId="2" xfId="0" applyFont="1" applyFill="1" applyBorder="1" applyAlignment="1">
      <alignment horizontal="center" vertical="center"/>
    </xf>
    <xf numFmtId="0" fontId="40" fillId="14" borderId="10" xfId="0" applyFont="1" applyFill="1" applyBorder="1" applyAlignment="1">
      <alignment vertical="center" wrapText="1"/>
    </xf>
    <xf numFmtId="0" fontId="40" fillId="14" borderId="9" xfId="0" applyFont="1" applyFill="1" applyBorder="1" applyAlignment="1">
      <alignment vertical="center" wrapText="1"/>
    </xf>
    <xf numFmtId="0" fontId="40" fillId="14" borderId="2" xfId="0" applyFont="1" applyFill="1" applyBorder="1" applyAlignment="1">
      <alignment vertical="center" wrapText="1"/>
    </xf>
    <xf numFmtId="49" fontId="42" fillId="14" borderId="11" xfId="0" applyNumberFormat="1" applyFont="1" applyFill="1" applyBorder="1" applyAlignment="1">
      <alignment wrapText="1"/>
    </xf>
    <xf numFmtId="49" fontId="42" fillId="14" borderId="5" xfId="0" applyNumberFormat="1" applyFont="1" applyFill="1" applyBorder="1" applyAlignment="1">
      <alignment wrapText="1"/>
    </xf>
    <xf numFmtId="0" fontId="40" fillId="14" borderId="4" xfId="0" applyFont="1" applyFill="1" applyBorder="1" applyAlignment="1">
      <alignment vertical="center"/>
    </xf>
    <xf numFmtId="0" fontId="40" fillId="14" borderId="0" xfId="0" applyFont="1" applyFill="1" applyBorder="1" applyAlignment="1">
      <alignment vertical="center"/>
    </xf>
    <xf numFmtId="0" fontId="41" fillId="0" borderId="4" xfId="0" applyFont="1" applyBorder="1"/>
    <xf numFmtId="49" fontId="42" fillId="14" borderId="5" xfId="0" applyNumberFormat="1" applyFont="1" applyFill="1" applyBorder="1" applyAlignment="1">
      <alignment horizontal="left" wrapText="1"/>
    </xf>
    <xf numFmtId="0" fontId="40" fillId="14" borderId="5" xfId="0" applyFont="1" applyFill="1" applyBorder="1" applyAlignment="1">
      <alignment vertical="center"/>
    </xf>
    <xf numFmtId="0" fontId="41" fillId="0" borderId="5" xfId="0" applyFont="1" applyBorder="1"/>
    <xf numFmtId="49" fontId="43" fillId="14" borderId="9" xfId="0" applyNumberFormat="1" applyFont="1" applyFill="1" applyBorder="1" applyAlignment="1">
      <alignment wrapText="1"/>
    </xf>
    <xf numFmtId="49" fontId="42" fillId="14" borderId="2" xfId="0" applyNumberFormat="1" applyFont="1" applyFill="1" applyBorder="1" applyAlignment="1">
      <alignment horizontal="left" wrapText="1"/>
    </xf>
    <xf numFmtId="49" fontId="42" fillId="14" borderId="9" xfId="0" applyNumberFormat="1" applyFont="1" applyFill="1" applyBorder="1" applyAlignment="1">
      <alignment wrapText="1"/>
    </xf>
    <xf numFmtId="49" fontId="43" fillId="14" borderId="0" xfId="0" applyNumberFormat="1" applyFont="1" applyFill="1" applyBorder="1" applyAlignment="1">
      <alignment wrapText="1"/>
    </xf>
    <xf numFmtId="49" fontId="42" fillId="14" borderId="0" xfId="0" applyNumberFormat="1" applyFont="1" applyFill="1" applyBorder="1" applyAlignment="1">
      <alignment horizontal="left" wrapText="1"/>
    </xf>
    <xf numFmtId="49" fontId="42" fillId="14" borderId="0" xfId="0" applyNumberFormat="1" applyFont="1" applyFill="1" applyBorder="1" applyAlignment="1">
      <alignment wrapText="1"/>
    </xf>
    <xf numFmtId="0" fontId="40" fillId="1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1" fillId="14" borderId="4" xfId="0" applyFont="1" applyFill="1" applyBorder="1" applyAlignment="1">
      <alignment horizontal="center"/>
    </xf>
    <xf numFmtId="0" fontId="41" fillId="14" borderId="5" xfId="0" applyFont="1" applyFill="1" applyBorder="1" applyAlignment="1">
      <alignment horizontal="center"/>
    </xf>
    <xf numFmtId="49" fontId="42" fillId="14" borderId="11" xfId="0" applyNumberFormat="1" applyFont="1" applyFill="1" applyBorder="1" applyAlignment="1">
      <alignment horizontal="left" wrapText="1"/>
    </xf>
    <xf numFmtId="49" fontId="42" fillId="14" borderId="0" xfId="0" applyNumberFormat="1" applyFont="1" applyFill="1" applyAlignment="1">
      <alignment wrapText="1"/>
    </xf>
    <xf numFmtId="49" fontId="42" fillId="14" borderId="7" xfId="0" applyNumberFormat="1" applyFont="1" applyFill="1" applyBorder="1" applyAlignment="1">
      <alignment wrapText="1"/>
    </xf>
    <xf numFmtId="49" fontId="42" fillId="14" borderId="13" xfId="0" applyNumberFormat="1" applyFont="1" applyFill="1" applyBorder="1" applyAlignment="1">
      <alignment wrapText="1"/>
    </xf>
    <xf numFmtId="49" fontId="43" fillId="14" borderId="14" xfId="0" applyNumberFormat="1" applyFont="1" applyFill="1" applyBorder="1" applyAlignment="1">
      <alignment wrapText="1"/>
    </xf>
    <xf numFmtId="1" fontId="40" fillId="14" borderId="2" xfId="0" applyNumberFormat="1" applyFont="1" applyFill="1" applyBorder="1" applyAlignment="1">
      <alignment horizontal="center"/>
    </xf>
    <xf numFmtId="49" fontId="42" fillId="14" borderId="4" xfId="0" applyNumberFormat="1" applyFont="1" applyFill="1" applyBorder="1" applyAlignment="1">
      <alignment wrapText="1"/>
    </xf>
    <xf numFmtId="49" fontId="42" fillId="14" borderId="15" xfId="0" applyNumberFormat="1" applyFont="1" applyFill="1" applyBorder="1" applyAlignment="1">
      <alignment wrapText="1"/>
    </xf>
    <xf numFmtId="49" fontId="42" fillId="14" borderId="6" xfId="0" applyNumberFormat="1" applyFont="1" applyFill="1" applyBorder="1" applyAlignment="1">
      <alignment wrapText="1"/>
    </xf>
    <xf numFmtId="49" fontId="42" fillId="14" borderId="8" xfId="0" applyNumberFormat="1" applyFont="1" applyFill="1" applyBorder="1" applyAlignment="1">
      <alignment wrapText="1"/>
    </xf>
    <xf numFmtId="0" fontId="41" fillId="14" borderId="7" xfId="0" applyFont="1" applyFill="1" applyBorder="1" applyAlignment="1">
      <alignment horizontal="center"/>
    </xf>
    <xf numFmtId="49" fontId="43" fillId="14" borderId="2" xfId="0" applyNumberFormat="1" applyFont="1" applyFill="1" applyBorder="1" applyAlignment="1">
      <alignment wrapText="1"/>
    </xf>
    <xf numFmtId="49" fontId="43" fillId="14" borderId="7" xfId="0" applyNumberFormat="1" applyFont="1" applyFill="1" applyBorder="1" applyAlignment="1">
      <alignment wrapText="1"/>
    </xf>
    <xf numFmtId="49" fontId="43" fillId="14" borderId="16" xfId="0" applyNumberFormat="1" applyFont="1" applyFill="1" applyBorder="1" applyAlignment="1">
      <alignment wrapText="1"/>
    </xf>
    <xf numFmtId="0" fontId="41" fillId="14" borderId="15" xfId="0" applyFont="1" applyFill="1" applyBorder="1"/>
    <xf numFmtId="0" fontId="40" fillId="14" borderId="2" xfId="0" applyFont="1" applyFill="1" applyBorder="1"/>
    <xf numFmtId="0" fontId="40" fillId="14" borderId="12" xfId="0" applyFont="1" applyFill="1" applyBorder="1"/>
    <xf numFmtId="0" fontId="40" fillId="14" borderId="15" xfId="0" applyFont="1" applyFill="1" applyBorder="1"/>
    <xf numFmtId="0" fontId="40" fillId="14" borderId="3" xfId="0" applyFont="1" applyFill="1" applyBorder="1"/>
    <xf numFmtId="0" fontId="40" fillId="14" borderId="7" xfId="0" applyFont="1" applyFill="1" applyBorder="1" applyAlignment="1">
      <alignment horizontal="center"/>
    </xf>
    <xf numFmtId="0" fontId="39" fillId="0" borderId="0" xfId="0" applyFont="1"/>
    <xf numFmtId="0" fontId="44" fillId="0" borderId="0" xfId="0" applyFont="1"/>
    <xf numFmtId="0" fontId="44" fillId="14" borderId="0" xfId="0" applyFont="1" applyFill="1"/>
    <xf numFmtId="0" fontId="44" fillId="0" borderId="0" xfId="0" applyFont="1"/>
    <xf numFmtId="0" fontId="45" fillId="15" borderId="0" xfId="0" applyFont="1" applyFill="1"/>
    <xf numFmtId="0" fontId="36" fillId="15" borderId="0" xfId="2" applyFont="1" applyFill="1" applyBorder="1" applyAlignment="1" applyProtection="1">
      <alignment horizontal="center"/>
    </xf>
    <xf numFmtId="0" fontId="36" fillId="15" borderId="0" xfId="0" applyFont="1" applyFill="1" applyAlignment="1">
      <alignment horizontal="center"/>
    </xf>
    <xf numFmtId="0" fontId="43" fillId="14" borderId="2" xfId="0" applyFont="1" applyFill="1" applyBorder="1" applyAlignment="1">
      <alignment horizontal="center" vertical="center" wrapText="1"/>
    </xf>
    <xf numFmtId="0" fontId="43" fillId="14" borderId="14" xfId="0" applyFont="1" applyFill="1" applyBorder="1" applyAlignment="1">
      <alignment horizontal="center" vertical="center" wrapText="1"/>
    </xf>
    <xf numFmtId="49" fontId="42" fillId="14" borderId="10" xfId="0" applyNumberFormat="1" applyFont="1" applyFill="1" applyBorder="1" applyAlignment="1">
      <alignment horizontal="left" wrapText="1"/>
    </xf>
    <xf numFmtId="0" fontId="42" fillId="14" borderId="5" xfId="0" applyFont="1" applyFill="1" applyBorder="1" applyAlignment="1">
      <alignment horizontal="center" vertical="center" wrapText="1"/>
    </xf>
    <xf numFmtId="0" fontId="42" fillId="14" borderId="0" xfId="0" applyFont="1" applyFill="1" applyBorder="1" applyAlignment="1">
      <alignment horizontal="center" vertical="center" wrapText="1"/>
    </xf>
    <xf numFmtId="0" fontId="42" fillId="14" borderId="0" xfId="0" applyFont="1" applyFill="1" applyAlignment="1">
      <alignment horizontal="center" vertical="center" wrapText="1"/>
    </xf>
    <xf numFmtId="49" fontId="43" fillId="14" borderId="9" xfId="0" applyNumberFormat="1" applyFont="1" applyFill="1" applyBorder="1" applyAlignment="1">
      <alignment horizontal="left" wrapText="1"/>
    </xf>
    <xf numFmtId="0" fontId="42" fillId="14" borderId="2" xfId="0" applyFont="1" applyFill="1" applyBorder="1" applyAlignment="1">
      <alignment horizontal="center" vertical="center" wrapText="1"/>
    </xf>
    <xf numFmtId="0" fontId="42" fillId="14" borderId="9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/>
    </xf>
    <xf numFmtId="0" fontId="44" fillId="14" borderId="0" xfId="0" applyFont="1" applyFill="1" applyAlignment="1">
      <alignment horizontal="center"/>
    </xf>
    <xf numFmtId="0" fontId="40" fillId="14" borderId="10" xfId="0" applyFont="1" applyFill="1" applyBorder="1" applyAlignment="1">
      <alignment vertical="center"/>
    </xf>
    <xf numFmtId="0" fontId="40" fillId="14" borderId="2" xfId="0" applyFont="1" applyFill="1" applyBorder="1" applyAlignment="1">
      <alignment vertical="center"/>
    </xf>
    <xf numFmtId="0" fontId="40" fillId="14" borderId="0" xfId="0" applyFont="1" applyFill="1" applyBorder="1" applyAlignment="1"/>
    <xf numFmtId="0" fontId="44" fillId="14" borderId="0" xfId="0" applyFont="1" applyFill="1" applyBorder="1"/>
    <xf numFmtId="49" fontId="42" fillId="14" borderId="10" xfId="0" applyNumberFormat="1" applyFont="1" applyFill="1" applyBorder="1" applyAlignment="1">
      <alignment wrapText="1"/>
    </xf>
    <xf numFmtId="1" fontId="42" fillId="14" borderId="4" xfId="0" applyNumberFormat="1" applyFont="1" applyFill="1" applyBorder="1" applyAlignment="1">
      <alignment horizontal="center" wrapText="1"/>
    </xf>
    <xf numFmtId="0" fontId="41" fillId="14" borderId="0" xfId="0" applyFont="1" applyFill="1" applyBorder="1" applyAlignment="1">
      <alignment horizontal="center"/>
    </xf>
    <xf numFmtId="1" fontId="40" fillId="14" borderId="7" xfId="0" applyNumberFormat="1" applyFont="1" applyFill="1" applyBorder="1" applyAlignment="1">
      <alignment horizontal="center"/>
    </xf>
    <xf numFmtId="1" fontId="42" fillId="14" borderId="10" xfId="0" applyNumberFormat="1" applyFont="1" applyFill="1" applyBorder="1" applyAlignment="1">
      <alignment horizontal="center" wrapText="1"/>
    </xf>
    <xf numFmtId="0" fontId="41" fillId="14" borderId="12" xfId="0" applyFont="1" applyFill="1" applyBorder="1" applyAlignment="1">
      <alignment horizontal="center"/>
    </xf>
    <xf numFmtId="0" fontId="41" fillId="14" borderId="11" xfId="0" applyFont="1" applyFill="1" applyBorder="1" applyAlignment="1">
      <alignment horizontal="center"/>
    </xf>
    <xf numFmtId="1" fontId="40" fillId="14" borderId="9" xfId="0" applyNumberFormat="1" applyFont="1" applyFill="1" applyBorder="1" applyAlignment="1">
      <alignment horizontal="center"/>
    </xf>
    <xf numFmtId="0" fontId="40" fillId="14" borderId="14" xfId="0" applyFont="1" applyFill="1" applyBorder="1" applyAlignment="1">
      <alignment horizontal="center"/>
    </xf>
    <xf numFmtId="0" fontId="40" fillId="14" borderId="4" xfId="0" applyFont="1" applyFill="1" applyBorder="1" applyAlignment="1"/>
    <xf numFmtId="0" fontId="40" fillId="14" borderId="9" xfId="0" applyFont="1" applyFill="1" applyBorder="1" applyAlignment="1"/>
    <xf numFmtId="0" fontId="40" fillId="14" borderId="2" xfId="0" applyFont="1" applyFill="1" applyBorder="1" applyAlignment="1"/>
    <xf numFmtId="0" fontId="40" fillId="14" borderId="12" xfId="0" applyFont="1" applyFill="1" applyBorder="1" applyAlignment="1"/>
    <xf numFmtId="0" fontId="40" fillId="14" borderId="14" xfId="0" applyFont="1" applyFill="1" applyBorder="1" applyAlignment="1"/>
    <xf numFmtId="49" fontId="42" fillId="14" borderId="4" xfId="0" applyNumberFormat="1" applyFont="1" applyFill="1" applyBorder="1" applyAlignment="1">
      <alignment horizontal="left" wrapText="1"/>
    </xf>
    <xf numFmtId="0" fontId="41" fillId="14" borderId="0" xfId="0" applyFont="1" applyFill="1" applyAlignment="1">
      <alignment horizontal="center"/>
    </xf>
    <xf numFmtId="49" fontId="43" fillId="14" borderId="2" xfId="0" applyNumberFormat="1" applyFont="1" applyFill="1" applyBorder="1" applyAlignment="1">
      <alignment horizontal="left" wrapText="1"/>
    </xf>
    <xf numFmtId="49" fontId="43" fillId="14" borderId="0" xfId="0" applyNumberFormat="1" applyFont="1" applyFill="1" applyBorder="1" applyAlignment="1">
      <alignment horizontal="left" wrapText="1"/>
    </xf>
    <xf numFmtId="1" fontId="40" fillId="14" borderId="0" xfId="0" applyNumberFormat="1" applyFont="1" applyFill="1" applyBorder="1" applyAlignment="1">
      <alignment horizontal="center"/>
    </xf>
    <xf numFmtId="0" fontId="45" fillId="0" borderId="0" xfId="0" applyFont="1"/>
    <xf numFmtId="0" fontId="44" fillId="15" borderId="0" xfId="0" applyFont="1" applyFill="1"/>
    <xf numFmtId="0" fontId="36" fillId="15" borderId="0" xfId="0" applyFont="1" applyFill="1"/>
    <xf numFmtId="0" fontId="36" fillId="0" borderId="0" xfId="0" applyFont="1"/>
    <xf numFmtId="0" fontId="0" fillId="0" borderId="0" xfId="0" applyAlignment="1">
      <alignment horizontal="center"/>
    </xf>
    <xf numFmtId="0" fontId="0" fillId="14" borderId="0" xfId="0" applyFill="1" applyAlignment="1">
      <alignment horizontal="center"/>
    </xf>
    <xf numFmtId="0" fontId="0" fillId="14" borderId="0" xfId="0" applyFill="1" applyBorder="1" applyAlignment="1">
      <alignment horizontal="center"/>
    </xf>
    <xf numFmtId="0" fontId="47" fillId="14" borderId="0" xfId="0" applyFont="1" applyFill="1" applyBorder="1" applyAlignment="1"/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 horizontal="center"/>
    </xf>
    <xf numFmtId="0" fontId="48" fillId="15" borderId="0" xfId="0" applyFont="1" applyFill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36" fillId="15" borderId="0" xfId="2" applyFont="1" applyFill="1" applyBorder="1" applyAlignment="1" applyProtection="1">
      <alignment horizontal="right"/>
    </xf>
    <xf numFmtId="0" fontId="49" fillId="14" borderId="0" xfId="0" applyFont="1" applyFill="1"/>
    <xf numFmtId="0" fontId="39" fillId="14" borderId="0" xfId="0" applyFont="1" applyFill="1" applyAlignment="1">
      <alignment vertical="center"/>
    </xf>
    <xf numFmtId="0" fontId="41" fillId="14" borderId="0" xfId="0" applyFont="1" applyFill="1" applyAlignment="1">
      <alignment horizontal="center" vertical="center"/>
    </xf>
    <xf numFmtId="0" fontId="41" fillId="14" borderId="0" xfId="0" applyFont="1" applyFill="1" applyAlignment="1">
      <alignment horizontal="center" vertical="center" wrapText="1"/>
    </xf>
    <xf numFmtId="0" fontId="39" fillId="14" borderId="0" xfId="0" applyFont="1" applyFill="1" applyAlignment="1">
      <alignment vertical="center" wrapText="1"/>
    </xf>
    <xf numFmtId="0" fontId="49" fillId="14" borderId="0" xfId="0" applyFont="1" applyFill="1" applyAlignment="1">
      <alignment horizontal="left" vertical="center"/>
    </xf>
    <xf numFmtId="0" fontId="49" fillId="14" borderId="0" xfId="0" applyFont="1" applyFill="1" applyAlignment="1">
      <alignment horizontal="right" vertical="center"/>
    </xf>
    <xf numFmtId="0" fontId="49" fillId="14" borderId="0" xfId="0" applyFont="1" applyFill="1" applyAlignment="1">
      <alignment vertical="center"/>
    </xf>
    <xf numFmtId="0" fontId="49" fillId="14" borderId="0" xfId="0" applyFont="1" applyFill="1" applyAlignment="1">
      <alignment horizontal="center"/>
    </xf>
    <xf numFmtId="0" fontId="40" fillId="14" borderId="0" xfId="0" applyFont="1" applyFill="1" applyAlignment="1">
      <alignment horizontal="center"/>
    </xf>
    <xf numFmtId="0" fontId="39" fillId="14" borderId="0" xfId="0" applyFont="1" applyFill="1" applyAlignment="1">
      <alignment horizontal="right" vertical="center"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9" fillId="14" borderId="0" xfId="0" applyFont="1" applyFill="1" applyBorder="1"/>
    <xf numFmtId="0" fontId="39" fillId="14" borderId="0" xfId="0" applyFont="1" applyFill="1" applyBorder="1" applyAlignment="1">
      <alignment vertical="center" wrapText="1"/>
    </xf>
    <xf numFmtId="0" fontId="3" fillId="14" borderId="0" xfId="0" applyFont="1" applyFill="1" applyAlignment="1">
      <alignment horizontal="center"/>
    </xf>
    <xf numFmtId="0" fontId="49" fillId="14" borderId="0" xfId="0" applyFont="1" applyFill="1" applyAlignment="1">
      <alignment horizontal="center" vertical="center"/>
    </xf>
    <xf numFmtId="0" fontId="40" fillId="14" borderId="9" xfId="0" applyFont="1" applyFill="1" applyBorder="1" applyAlignment="1">
      <alignment horizontal="center"/>
    </xf>
    <xf numFmtId="0" fontId="41" fillId="14" borderId="11" xfId="0" applyFont="1" applyFill="1" applyBorder="1"/>
    <xf numFmtId="0" fontId="52" fillId="15" borderId="0" xfId="0" applyFont="1" applyFill="1" applyAlignment="1">
      <alignment vertical="center"/>
    </xf>
    <xf numFmtId="0" fontId="44" fillId="15" borderId="0" xfId="0" applyFont="1" applyFill="1" applyAlignment="1">
      <alignment vertical="center"/>
    </xf>
    <xf numFmtId="0" fontId="47" fillId="15" borderId="0" xfId="0" applyFont="1" applyFill="1" applyBorder="1" applyAlignment="1"/>
    <xf numFmtId="0" fontId="36" fillId="15" borderId="0" xfId="2" applyFont="1" applyFill="1" applyBorder="1" applyAlignment="1" applyProtection="1"/>
    <xf numFmtId="0" fontId="41" fillId="14" borderId="2" xfId="0" applyFont="1" applyFill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53" fillId="0" borderId="0" xfId="0" applyFont="1"/>
    <xf numFmtId="0" fontId="54" fillId="15" borderId="0" xfId="0" applyFont="1" applyFill="1" applyBorder="1" applyAlignment="1"/>
    <xf numFmtId="0" fontId="54" fillId="0" borderId="0" xfId="0" applyFont="1" applyBorder="1" applyAlignment="1"/>
    <xf numFmtId="0" fontId="53" fillId="15" borderId="0" xfId="0" applyFont="1" applyFill="1"/>
    <xf numFmtId="0" fontId="0" fillId="0" borderId="0" xfId="0" applyAlignment="1"/>
    <xf numFmtId="0" fontId="53" fillId="15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0" fillId="0" borderId="9" xfId="0" applyFont="1" applyBorder="1" applyAlignment="1">
      <alignment horizontal="center"/>
    </xf>
    <xf numFmtId="0" fontId="0" fillId="14" borderId="0" xfId="0" applyFill="1" applyAlignment="1">
      <alignment horizontal="left"/>
    </xf>
    <xf numFmtId="0" fontId="41" fillId="0" borderId="5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4" fillId="15" borderId="0" xfId="0" applyFont="1" applyFill="1" applyAlignment="1">
      <alignment horizontal="center" vertical="center"/>
    </xf>
    <xf numFmtId="0" fontId="52" fillId="15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9" fillId="0" borderId="0" xfId="0" applyFont="1" applyAlignment="1">
      <alignment wrapText="1"/>
    </xf>
    <xf numFmtId="0" fontId="39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9" fillId="0" borderId="0" xfId="0" applyFont="1" applyAlignment="1">
      <alignment horizontal="left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49" fontId="38" fillId="0" borderId="0" xfId="0" applyNumberFormat="1" applyFont="1"/>
    <xf numFmtId="0" fontId="40" fillId="0" borderId="2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0" fillId="0" borderId="9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1" fillId="0" borderId="4" xfId="0" applyFont="1" applyBorder="1"/>
    <xf numFmtId="0" fontId="41" fillId="0" borderId="0" xfId="0" applyFont="1"/>
    <xf numFmtId="0" fontId="41" fillId="0" borderId="0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1" fillId="0" borderId="5" xfId="0" applyFont="1" applyBorder="1"/>
    <xf numFmtId="0" fontId="41" fillId="0" borderId="0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/>
    </xf>
    <xf numFmtId="0" fontId="40" fillId="0" borderId="9" xfId="0" applyFont="1" applyBorder="1" applyAlignment="1"/>
    <xf numFmtId="0" fontId="40" fillId="0" borderId="14" xfId="0" applyFont="1" applyBorder="1" applyAlignment="1"/>
    <xf numFmtId="9" fontId="40" fillId="0" borderId="2" xfId="0" applyNumberFormat="1" applyFont="1" applyBorder="1" applyAlignment="1">
      <alignment horizontal="center" vertical="center"/>
    </xf>
    <xf numFmtId="9" fontId="40" fillId="0" borderId="14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36" fillId="0" borderId="0" xfId="2" applyFont="1" applyBorder="1" applyAlignment="1" applyProtection="1"/>
    <xf numFmtId="0" fontId="44" fillId="0" borderId="0" xfId="0" applyFont="1" applyAlignment="1">
      <alignment vertical="center"/>
    </xf>
    <xf numFmtId="0" fontId="44" fillId="0" borderId="0" xfId="0" applyFont="1" applyAlignment="1"/>
    <xf numFmtId="0" fontId="3" fillId="0" borderId="0" xfId="0" applyFont="1"/>
    <xf numFmtId="0" fontId="41" fillId="0" borderId="0" xfId="0" applyFont="1" applyAlignment="1"/>
    <xf numFmtId="0" fontId="41" fillId="0" borderId="0" xfId="0" applyFont="1" applyAlignment="1">
      <alignment vertical="center"/>
    </xf>
    <xf numFmtId="0" fontId="49" fillId="0" borderId="0" xfId="0" applyFont="1"/>
    <xf numFmtId="0" fontId="40" fillId="0" borderId="4" xfId="0" applyFont="1" applyBorder="1" applyAlignment="1">
      <alignment horizontal="center" vertical="center"/>
    </xf>
    <xf numFmtId="0" fontId="41" fillId="0" borderId="12" xfId="0" applyFont="1" applyBorder="1"/>
    <xf numFmtId="0" fontId="41" fillId="0" borderId="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Border="1"/>
    <xf numFmtId="0" fontId="41" fillId="0" borderId="0" xfId="0" applyFont="1" applyBorder="1" applyAlignment="1">
      <alignment horizontal="center"/>
    </xf>
    <xf numFmtId="0" fontId="41" fillId="0" borderId="5" xfId="85" applyFont="1" applyBorder="1" applyAlignment="1">
      <alignment horizontal="center" vertical="center"/>
    </xf>
    <xf numFmtId="0" fontId="41" fillId="0" borderId="0" xfId="85" applyFont="1" applyBorder="1" applyAlignment="1">
      <alignment horizontal="center" vertical="center"/>
    </xf>
    <xf numFmtId="0" fontId="41" fillId="0" borderId="7" xfId="0" applyFont="1" applyBorder="1"/>
    <xf numFmtId="0" fontId="40" fillId="0" borderId="3" xfId="0" applyFont="1" applyBorder="1" applyAlignment="1"/>
    <xf numFmtId="10" fontId="14" fillId="14" borderId="2" xfId="0" applyNumberFormat="1" applyFont="1" applyFill="1" applyBorder="1" applyAlignment="1">
      <alignment horizontal="center" vertical="center"/>
    </xf>
    <xf numFmtId="10" fontId="14" fillId="14" borderId="14" xfId="0" applyNumberFormat="1" applyFont="1" applyFill="1" applyBorder="1" applyAlignment="1">
      <alignment horizontal="center" vertical="center"/>
    </xf>
    <xf numFmtId="10" fontId="14" fillId="0" borderId="2" xfId="0" applyNumberFormat="1" applyFont="1" applyBorder="1" applyAlignment="1">
      <alignment vertical="center"/>
    </xf>
    <xf numFmtId="0" fontId="37" fillId="15" borderId="0" xfId="0" applyFont="1" applyFill="1" applyAlignment="1">
      <alignment horizontal="center"/>
    </xf>
    <xf numFmtId="0" fontId="62" fillId="16" borderId="0" xfId="0" applyFont="1" applyFill="1"/>
    <xf numFmtId="0" fontId="63" fillId="0" borderId="0" xfId="0" applyFont="1"/>
    <xf numFmtId="0" fontId="41" fillId="14" borderId="2" xfId="0" applyFont="1" applyFill="1" applyBorder="1"/>
    <xf numFmtId="0" fontId="3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0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/>
    <xf numFmtId="0" fontId="41" fillId="0" borderId="11" xfId="0" applyFont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41" fillId="14" borderId="0" xfId="0" applyFont="1" applyFill="1" applyBorder="1"/>
    <xf numFmtId="0" fontId="41" fillId="0" borderId="1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/>
    </xf>
    <xf numFmtId="0" fontId="40" fillId="0" borderId="9" xfId="0" applyFont="1" applyBorder="1" applyAlignment="1">
      <alignment vertical="center"/>
    </xf>
    <xf numFmtId="0" fontId="0" fillId="0" borderId="14" xfId="0" applyBorder="1"/>
    <xf numFmtId="0" fontId="14" fillId="0" borderId="2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166" fontId="14" fillId="0" borderId="2" xfId="0" applyNumberFormat="1" applyFont="1" applyBorder="1" applyAlignment="1">
      <alignment horizontal="center" vertical="center"/>
    </xf>
    <xf numFmtId="166" fontId="14" fillId="0" borderId="14" xfId="0" applyNumberFormat="1" applyFont="1" applyBorder="1" applyAlignment="1">
      <alignment vertical="center"/>
    </xf>
    <xf numFmtId="166" fontId="14" fillId="0" borderId="3" xfId="0" applyNumberFormat="1" applyFont="1" applyBorder="1" applyAlignment="1">
      <alignment vertical="center"/>
    </xf>
    <xf numFmtId="0" fontId="37" fillId="15" borderId="0" xfId="0" applyFont="1" applyFill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1" fillId="0" borderId="6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10" fontId="40" fillId="0" borderId="2" xfId="0" applyNumberFormat="1" applyFont="1" applyBorder="1" applyAlignment="1">
      <alignment horizontal="center" vertical="center"/>
    </xf>
    <xf numFmtId="10" fontId="40" fillId="0" borderId="3" xfId="0" applyNumberFormat="1" applyFont="1" applyBorder="1" applyAlignment="1">
      <alignment horizontal="center" vertical="center"/>
    </xf>
    <xf numFmtId="0" fontId="40" fillId="0" borderId="0" xfId="0" applyFont="1" applyBorder="1"/>
    <xf numFmtId="10" fontId="14" fillId="0" borderId="0" xfId="0" applyNumberFormat="1" applyFont="1" applyBorder="1" applyAlignment="1">
      <alignment horizontal="center" vertical="center"/>
    </xf>
    <xf numFmtId="0" fontId="30" fillId="0" borderId="0" xfId="0" applyFont="1"/>
    <xf numFmtId="0" fontId="28" fillId="0" borderId="0" xfId="0" applyFont="1"/>
    <xf numFmtId="0" fontId="30" fillId="0" borderId="0" xfId="0" applyFont="1"/>
    <xf numFmtId="0" fontId="28" fillId="0" borderId="0" xfId="0" applyFont="1"/>
    <xf numFmtId="0" fontId="47" fillId="15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10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9" fontId="42" fillId="0" borderId="5" xfId="0" applyNumberFormat="1" applyFont="1" applyBorder="1" applyAlignment="1">
      <alignment wrapText="1"/>
    </xf>
    <xf numFmtId="49" fontId="42" fillId="0" borderId="11" xfId="0" applyNumberFormat="1" applyFont="1" applyBorder="1" applyAlignment="1">
      <alignment horizontal="left" wrapText="1"/>
    </xf>
    <xf numFmtId="49" fontId="42" fillId="14" borderId="5" xfId="0" applyNumberFormat="1" applyFont="1" applyFill="1" applyBorder="1" applyAlignment="1">
      <alignment horizontal="left" vertical="center" wrapText="1"/>
    </xf>
    <xf numFmtId="49" fontId="42" fillId="14" borderId="11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166" fontId="40" fillId="0" borderId="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40" fillId="0" borderId="4" xfId="0" applyFont="1" applyBorder="1" applyAlignment="1">
      <alignment horizontal="center" vertical="center" wrapText="1"/>
    </xf>
    <xf numFmtId="0" fontId="41" fillId="14" borderId="13" xfId="0" applyFont="1" applyFill="1" applyBorder="1"/>
    <xf numFmtId="167" fontId="39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40" fillId="0" borderId="8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1" fillId="0" borderId="4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1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/>
    </xf>
    <xf numFmtId="10" fontId="40" fillId="0" borderId="5" xfId="0" applyNumberFormat="1" applyFont="1" applyBorder="1" applyAlignment="1">
      <alignment horizontal="center" vertical="center"/>
    </xf>
    <xf numFmtId="9" fontId="40" fillId="0" borderId="5" xfId="0" applyNumberFormat="1" applyFont="1" applyBorder="1" applyAlignment="1">
      <alignment horizontal="center" vertical="center"/>
    </xf>
    <xf numFmtId="10" fontId="40" fillId="0" borderId="7" xfId="0" applyNumberFormat="1" applyFont="1" applyBorder="1" applyAlignment="1">
      <alignment horizontal="center" vertical="center"/>
    </xf>
    <xf numFmtId="9" fontId="40" fillId="0" borderId="7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15" borderId="0" xfId="0" applyFont="1" applyFill="1" applyAlignment="1">
      <alignment horizontal="center" vertical="center" wrapText="1"/>
    </xf>
    <xf numFmtId="0" fontId="41" fillId="15" borderId="0" xfId="0" applyFont="1" applyFill="1" applyAlignment="1">
      <alignment horizontal="center" vertical="center" wrapText="1"/>
    </xf>
    <xf numFmtId="0" fontId="41" fillId="15" borderId="0" xfId="0" applyFont="1" applyFill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52" fillId="0" borderId="0" xfId="0" applyFont="1" applyBorder="1" applyAlignment="1"/>
    <xf numFmtId="0" fontId="49" fillId="0" borderId="0" xfId="0" applyFont="1" applyBorder="1" applyAlignment="1">
      <alignment vertical="center"/>
    </xf>
    <xf numFmtId="0" fontId="44" fillId="0" borderId="0" xfId="0" applyFont="1" applyBorder="1"/>
    <xf numFmtId="0" fontId="4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1" fontId="39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168" fontId="3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9" fillId="0" borderId="17" xfId="0" applyFont="1" applyBorder="1" applyAlignment="1">
      <alignment vertical="center"/>
    </xf>
    <xf numFmtId="0" fontId="39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vertical="center" wrapText="1"/>
    </xf>
    <xf numFmtId="164" fontId="41" fillId="0" borderId="0" xfId="0" applyNumberFormat="1" applyFont="1" applyBorder="1" applyAlignment="1">
      <alignment horizontal="center" vertical="center" wrapText="1"/>
    </xf>
    <xf numFmtId="164" fontId="41" fillId="0" borderId="0" xfId="0" applyNumberFormat="1" applyFont="1" applyBorder="1" applyAlignment="1">
      <alignment vertical="center" wrapText="1"/>
    </xf>
    <xf numFmtId="0" fontId="40" fillId="0" borderId="9" xfId="0" applyFont="1" applyBorder="1" applyAlignment="1">
      <alignment horizontal="center" vertical="center" wrapText="1"/>
    </xf>
    <xf numFmtId="1" fontId="41" fillId="0" borderId="0" xfId="0" applyNumberFormat="1" applyFont="1" applyBorder="1" applyAlignment="1">
      <alignment horizontal="center" wrapText="1"/>
    </xf>
    <xf numFmtId="164" fontId="41" fillId="0" borderId="4" xfId="0" applyNumberFormat="1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1" fontId="41" fillId="0" borderId="0" xfId="0" applyNumberFormat="1" applyFont="1" applyBorder="1" applyAlignment="1">
      <alignment horizontal="center" wrapText="1"/>
    </xf>
    <xf numFmtId="164" fontId="41" fillId="0" borderId="4" xfId="0" applyNumberFormat="1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164" fontId="41" fillId="0" borderId="5" xfId="0" applyNumberFormat="1" applyFont="1" applyBorder="1" applyAlignment="1">
      <alignment horizontal="center" wrapText="1"/>
    </xf>
    <xf numFmtId="164" fontId="41" fillId="0" borderId="5" xfId="0" applyNumberFormat="1" applyFont="1" applyBorder="1" applyAlignment="1">
      <alignment horizontal="center" wrapText="1"/>
    </xf>
    <xf numFmtId="1" fontId="40" fillId="0" borderId="2" xfId="0" applyNumberFormat="1" applyFont="1" applyBorder="1" applyAlignment="1">
      <alignment horizontal="center" wrapText="1"/>
    </xf>
    <xf numFmtId="168" fontId="40" fillId="0" borderId="2" xfId="0" applyNumberFormat="1" applyFont="1" applyBorder="1" applyAlignment="1">
      <alignment horizontal="center" wrapText="1"/>
    </xf>
    <xf numFmtId="1" fontId="40" fillId="0" borderId="2" xfId="0" applyNumberFormat="1" applyFont="1" applyBorder="1" applyAlignment="1">
      <alignment wrapText="1"/>
    </xf>
    <xf numFmtId="168" fontId="40" fillId="0" borderId="2" xfId="0" applyNumberFormat="1" applyFont="1" applyBorder="1" applyAlignment="1">
      <alignment wrapText="1"/>
    </xf>
    <xf numFmtId="1" fontId="40" fillId="0" borderId="2" xfId="0" applyNumberFormat="1" applyFont="1" applyBorder="1" applyAlignment="1">
      <alignment horizontal="center" vertical="center" wrapText="1"/>
    </xf>
    <xf numFmtId="168" fontId="40" fillId="0" borderId="2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164" fontId="40" fillId="0" borderId="2" xfId="0" applyNumberFormat="1" applyFont="1" applyBorder="1" applyAlignment="1">
      <alignment horizontal="center" vertical="center" wrapText="1"/>
    </xf>
    <xf numFmtId="169" fontId="40" fillId="0" borderId="2" xfId="0" applyNumberFormat="1" applyFont="1" applyBorder="1" applyAlignment="1">
      <alignment horizontal="center" vertical="center" wrapText="1"/>
    </xf>
    <xf numFmtId="0" fontId="41" fillId="0" borderId="10" xfId="0" applyFont="1" applyBorder="1"/>
    <xf numFmtId="1" fontId="41" fillId="0" borderId="4" xfId="0" applyNumberFormat="1" applyFont="1" applyBorder="1" applyAlignment="1">
      <alignment horizontal="center" wrapText="1"/>
    </xf>
    <xf numFmtId="164" fontId="41" fillId="0" borderId="0" xfId="0" applyNumberFormat="1" applyFont="1" applyBorder="1" applyAlignment="1">
      <alignment horizontal="center" wrapText="1"/>
    </xf>
    <xf numFmtId="0" fontId="41" fillId="0" borderId="4" xfId="0" applyFont="1" applyBorder="1" applyAlignment="1">
      <alignment horizontal="center" wrapText="1"/>
    </xf>
    <xf numFmtId="1" fontId="41" fillId="0" borderId="4" xfId="0" applyNumberFormat="1" applyFont="1" applyBorder="1" applyAlignment="1">
      <alignment horizontal="center" wrapText="1"/>
    </xf>
    <xf numFmtId="164" fontId="41" fillId="0" borderId="0" xfId="0" applyNumberFormat="1" applyFont="1" applyBorder="1" applyAlignment="1">
      <alignment horizontal="center" wrapText="1"/>
    </xf>
    <xf numFmtId="0" fontId="41" fillId="0" borderId="4" xfId="0" applyFont="1" applyBorder="1" applyAlignment="1">
      <alignment horizontal="center" wrapText="1"/>
    </xf>
    <xf numFmtId="0" fontId="41" fillId="0" borderId="11" xfId="0" applyFont="1" applyBorder="1"/>
    <xf numFmtId="1" fontId="41" fillId="0" borderId="7" xfId="0" applyNumberFormat="1" applyFont="1" applyBorder="1" applyAlignment="1">
      <alignment horizontal="center" wrapText="1"/>
    </xf>
    <xf numFmtId="0" fontId="41" fillId="0" borderId="7" xfId="0" applyFont="1" applyBorder="1" applyAlignment="1">
      <alignment horizontal="center" wrapText="1"/>
    </xf>
    <xf numFmtId="1" fontId="41" fillId="0" borderId="7" xfId="0" applyNumberFormat="1" applyFont="1" applyBorder="1" applyAlignment="1">
      <alignment horizontal="center" wrapText="1"/>
    </xf>
    <xf numFmtId="0" fontId="41" fillId="0" borderId="7" xfId="0" applyFont="1" applyBorder="1" applyAlignment="1">
      <alignment horizontal="center" wrapText="1"/>
    </xf>
    <xf numFmtId="164" fontId="41" fillId="0" borderId="7" xfId="0" applyNumberFormat="1" applyFont="1" applyBorder="1" applyAlignment="1">
      <alignment horizontal="center" wrapText="1"/>
    </xf>
    <xf numFmtId="1" fontId="40" fillId="0" borderId="2" xfId="0" applyNumberFormat="1" applyFont="1" applyBorder="1" applyAlignment="1">
      <alignment horizontal="center" wrapText="1"/>
    </xf>
    <xf numFmtId="168" fontId="40" fillId="0" borderId="2" xfId="0" applyNumberFormat="1" applyFont="1" applyBorder="1" applyAlignment="1">
      <alignment horizontal="center" wrapText="1"/>
    </xf>
    <xf numFmtId="1" fontId="40" fillId="0" borderId="2" xfId="0" applyNumberFormat="1" applyFont="1" applyBorder="1" applyAlignment="1">
      <alignment horizontal="center" vertical="center" wrapText="1"/>
    </xf>
    <xf numFmtId="168" fontId="40" fillId="0" borderId="2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17" borderId="19" xfId="0" applyFont="1" applyFill="1" applyBorder="1" applyAlignment="1">
      <alignment horizontal="center" vertical="center"/>
    </xf>
    <xf numFmtId="49" fontId="49" fillId="18" borderId="18" xfId="0" applyNumberFormat="1" applyFont="1" applyFill="1" applyBorder="1" applyAlignment="1">
      <alignment horizontal="center" vertical="center" wrapText="1"/>
    </xf>
    <xf numFmtId="49" fontId="49" fillId="19" borderId="18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0" fontId="67" fillId="17" borderId="18" xfId="0" applyFont="1" applyFill="1" applyBorder="1" applyAlignment="1">
      <alignment vertical="center" wrapText="1"/>
    </xf>
    <xf numFmtId="0" fontId="41" fillId="18" borderId="20" xfId="0" applyFont="1" applyFill="1" applyBorder="1" applyAlignment="1">
      <alignment horizontal="center" wrapText="1"/>
    </xf>
    <xf numFmtId="0" fontId="41" fillId="19" borderId="20" xfId="0" applyFont="1" applyFill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18" borderId="18" xfId="0" applyFont="1" applyFill="1" applyBorder="1" applyAlignment="1">
      <alignment horizontal="center" wrapText="1"/>
    </xf>
    <xf numFmtId="0" fontId="41" fillId="18" borderId="21" xfId="0" applyFont="1" applyFill="1" applyBorder="1" applyAlignment="1">
      <alignment horizontal="center" wrapText="1"/>
    </xf>
    <xf numFmtId="0" fontId="68" fillId="17" borderId="22" xfId="0" applyFont="1" applyFill="1" applyBorder="1" applyAlignment="1">
      <alignment horizontal="left" vertical="center"/>
    </xf>
    <xf numFmtId="0" fontId="49" fillId="18" borderId="18" xfId="0" applyFont="1" applyFill="1" applyBorder="1" applyAlignment="1">
      <alignment horizontal="center" vertical="center" wrapText="1"/>
    </xf>
    <xf numFmtId="0" fontId="49" fillId="19" borderId="18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64" fontId="41" fillId="18" borderId="20" xfId="0" applyNumberFormat="1" applyFont="1" applyFill="1" applyBorder="1" applyAlignment="1">
      <alignment horizontal="center" wrapText="1"/>
    </xf>
    <xf numFmtId="164" fontId="41" fillId="19" borderId="20" xfId="0" applyNumberFormat="1" applyFont="1" applyFill="1" applyBorder="1" applyAlignment="1">
      <alignment horizontal="center" wrapText="1"/>
    </xf>
    <xf numFmtId="164" fontId="41" fillId="0" borderId="0" xfId="0" applyNumberFormat="1" applyFont="1" applyAlignment="1">
      <alignment horizontal="center" wrapText="1"/>
    </xf>
    <xf numFmtId="164" fontId="41" fillId="18" borderId="18" xfId="0" applyNumberFormat="1" applyFont="1" applyFill="1" applyBorder="1" applyAlignment="1">
      <alignment horizontal="center" wrapText="1"/>
    </xf>
    <xf numFmtId="164" fontId="41" fillId="18" borderId="21" xfId="0" applyNumberFormat="1" applyFont="1" applyFill="1" applyBorder="1" applyAlignment="1">
      <alignment horizontal="center" wrapText="1"/>
    </xf>
    <xf numFmtId="164" fontId="40" fillId="18" borderId="18" xfId="0" applyNumberFormat="1" applyFont="1" applyFill="1" applyBorder="1" applyAlignment="1">
      <alignment horizontal="center" vertical="center" wrapText="1"/>
    </xf>
    <xf numFmtId="164" fontId="40" fillId="19" borderId="18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 horizontal="center" vertical="center" wrapText="1"/>
    </xf>
    <xf numFmtId="0" fontId="67" fillId="17" borderId="18" xfId="0" applyFont="1" applyFill="1" applyBorder="1" applyAlignment="1">
      <alignment vertical="center"/>
    </xf>
    <xf numFmtId="0" fontId="68" fillId="0" borderId="0" xfId="0" applyFont="1" applyAlignment="1">
      <alignment horizontal="left" vertical="center"/>
    </xf>
    <xf numFmtId="0" fontId="44" fillId="0" borderId="0" xfId="0" applyFont="1" applyBorder="1"/>
    <xf numFmtId="0" fontId="44" fillId="15" borderId="0" xfId="0" applyFont="1" applyFill="1" applyBorder="1"/>
    <xf numFmtId="0" fontId="37" fillId="15" borderId="0" xfId="0" applyFont="1" applyFill="1" applyAlignment="1">
      <alignment horizontal="left" vertical="center"/>
    </xf>
    <xf numFmtId="0" fontId="37" fillId="15" borderId="0" xfId="0" applyFont="1" applyFill="1"/>
    <xf numFmtId="0" fontId="70" fillId="16" borderId="0" xfId="0" applyFont="1" applyFill="1"/>
    <xf numFmtId="0" fontId="71" fillId="16" borderId="0" xfId="0" applyFont="1" applyFill="1" applyBorder="1" applyAlignment="1"/>
    <xf numFmtId="0" fontId="36" fillId="16" borderId="0" xfId="2" applyFont="1" applyFill="1" applyBorder="1" applyAlignment="1" applyProtection="1"/>
    <xf numFmtId="0" fontId="41" fillId="15" borderId="0" xfId="0" applyFont="1" applyFill="1" applyBorder="1" applyAlignment="1">
      <alignment horizontal="center" vertical="center" wrapText="1"/>
    </xf>
    <xf numFmtId="0" fontId="41" fillId="15" borderId="0" xfId="0" applyFont="1" applyFill="1" applyBorder="1" applyAlignment="1">
      <alignment vertical="center"/>
    </xf>
    <xf numFmtId="0" fontId="41" fillId="15" borderId="0" xfId="0" applyFont="1" applyFill="1" applyBorder="1"/>
    <xf numFmtId="0" fontId="41" fillId="0" borderId="0" xfId="0" applyFont="1" applyBorder="1" applyAlignment="1">
      <alignment vertical="center"/>
    </xf>
    <xf numFmtId="0" fontId="36" fillId="0" borderId="0" xfId="2" applyFont="1" applyBorder="1" applyAlignment="1" applyProtection="1">
      <alignment horizontal="center"/>
    </xf>
    <xf numFmtId="0" fontId="49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wrapText="1"/>
    </xf>
    <xf numFmtId="1" fontId="41" fillId="0" borderId="5" xfId="0" applyNumberFormat="1" applyFont="1" applyBorder="1" applyAlignment="1">
      <alignment horizontal="center" wrapText="1"/>
    </xf>
    <xf numFmtId="0" fontId="41" fillId="0" borderId="0" xfId="0" applyFont="1" applyBorder="1" applyAlignment="1">
      <alignment horizontal="center" vertical="center" wrapText="1"/>
    </xf>
    <xf numFmtId="0" fontId="40" fillId="0" borderId="9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1" fontId="41" fillId="0" borderId="2" xfId="0" applyNumberFormat="1" applyFont="1" applyBorder="1" applyAlignment="1">
      <alignment horizontal="center" wrapText="1"/>
    </xf>
    <xf numFmtId="170" fontId="41" fillId="0" borderId="14" xfId="0" applyNumberFormat="1" applyFont="1" applyBorder="1" applyAlignment="1">
      <alignment horizontal="center" wrapText="1"/>
    </xf>
    <xf numFmtId="168" fontId="41" fillId="0" borderId="14" xfId="0" applyNumberFormat="1" applyFont="1" applyBorder="1" applyAlignment="1">
      <alignment wrapText="1"/>
    </xf>
    <xf numFmtId="168" fontId="41" fillId="0" borderId="14" xfId="0" applyNumberFormat="1" applyFont="1" applyBorder="1" applyAlignment="1">
      <alignment horizontal="center" wrapText="1"/>
    </xf>
    <xf numFmtId="1" fontId="41" fillId="0" borderId="2" xfId="0" applyNumberFormat="1" applyFont="1" applyBorder="1" applyAlignment="1">
      <alignment horizontal="center" vertical="center" wrapText="1"/>
    </xf>
    <xf numFmtId="168" fontId="41" fillId="0" borderId="9" xfId="0" applyNumberFormat="1" applyFont="1" applyBorder="1" applyAlignment="1">
      <alignment horizontal="center" vertical="center" wrapText="1"/>
    </xf>
    <xf numFmtId="1" fontId="41" fillId="0" borderId="2" xfId="0" applyNumberFormat="1" applyFont="1" applyBorder="1" applyAlignment="1">
      <alignment horizontal="center" vertical="center" wrapText="1"/>
    </xf>
    <xf numFmtId="164" fontId="41" fillId="0" borderId="3" xfId="0" applyNumberFormat="1" applyFont="1" applyBorder="1" applyAlignment="1">
      <alignment horizontal="center" vertical="center" wrapText="1"/>
    </xf>
    <xf numFmtId="169" fontId="41" fillId="0" borderId="2" xfId="0" applyNumberFormat="1" applyFont="1" applyBorder="1" applyAlignment="1">
      <alignment horizontal="center" vertical="center" wrapText="1"/>
    </xf>
    <xf numFmtId="164" fontId="41" fillId="0" borderId="2" xfId="0" applyNumberFormat="1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wrapText="1"/>
    </xf>
    <xf numFmtId="1" fontId="72" fillId="0" borderId="0" xfId="0" applyNumberFormat="1" applyFont="1" applyBorder="1" applyAlignment="1">
      <alignment horizontal="center" wrapText="1"/>
    </xf>
    <xf numFmtId="164" fontId="40" fillId="0" borderId="0" xfId="0" applyNumberFormat="1" applyFont="1" applyBorder="1" applyAlignment="1">
      <alignment horizontal="center" wrapText="1"/>
    </xf>
    <xf numFmtId="1" fontId="73" fillId="0" borderId="5" xfId="0" applyNumberFormat="1" applyFont="1" applyBorder="1" applyAlignment="1">
      <alignment horizontal="center" wrapText="1"/>
    </xf>
    <xf numFmtId="164" fontId="73" fillId="0" borderId="0" xfId="0" applyNumberFormat="1" applyFont="1" applyBorder="1" applyAlignment="1">
      <alignment horizontal="center" wrapText="1"/>
    </xf>
    <xf numFmtId="0" fontId="73" fillId="0" borderId="4" xfId="0" applyFont="1" applyBorder="1" applyAlignment="1">
      <alignment horizontal="center" wrapText="1"/>
    </xf>
    <xf numFmtId="1" fontId="73" fillId="0" borderId="4" xfId="0" applyNumberFormat="1" applyFont="1" applyBorder="1" applyAlignment="1">
      <alignment horizontal="center" wrapText="1"/>
    </xf>
    <xf numFmtId="164" fontId="73" fillId="0" borderId="0" xfId="0" applyNumberFormat="1" applyFont="1" applyBorder="1" applyAlignment="1">
      <alignment horizontal="center" wrapText="1"/>
    </xf>
    <xf numFmtId="0" fontId="73" fillId="0" borderId="4" xfId="0" applyFont="1" applyBorder="1" applyAlignment="1">
      <alignment horizontal="center" wrapText="1"/>
    </xf>
    <xf numFmtId="164" fontId="73" fillId="0" borderId="4" xfId="0" applyNumberFormat="1" applyFont="1" applyBorder="1" applyAlignment="1">
      <alignment horizontal="center" wrapText="1"/>
    </xf>
    <xf numFmtId="10" fontId="41" fillId="0" borderId="0" xfId="0" applyNumberFormat="1" applyFont="1" applyBorder="1" applyAlignment="1">
      <alignment horizontal="center" vertical="center" wrapText="1"/>
    </xf>
    <xf numFmtId="1" fontId="73" fillId="0" borderId="7" xfId="0" applyNumberFormat="1" applyFont="1" applyBorder="1" applyAlignment="1">
      <alignment horizontal="center" wrapText="1"/>
    </xf>
    <xf numFmtId="0" fontId="73" fillId="0" borderId="7" xfId="0" applyFont="1" applyBorder="1" applyAlignment="1">
      <alignment horizontal="center" wrapText="1"/>
    </xf>
    <xf numFmtId="1" fontId="73" fillId="0" borderId="7" xfId="0" applyNumberFormat="1" applyFont="1" applyBorder="1" applyAlignment="1">
      <alignment horizontal="center" wrapText="1"/>
    </xf>
    <xf numFmtId="0" fontId="73" fillId="0" borderId="7" xfId="0" applyFont="1" applyBorder="1" applyAlignment="1">
      <alignment horizontal="center" wrapText="1"/>
    </xf>
    <xf numFmtId="164" fontId="73" fillId="0" borderId="7" xfId="0" applyNumberFormat="1" applyFont="1" applyBorder="1" applyAlignment="1">
      <alignment horizontal="center" wrapText="1"/>
    </xf>
    <xf numFmtId="0" fontId="44" fillId="15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5" xfId="0" applyFont="1" applyBorder="1" applyAlignment="1">
      <alignment horizontal="center"/>
    </xf>
    <xf numFmtId="1" fontId="41" fillId="0" borderId="0" xfId="0" applyNumberFormat="1" applyFont="1" applyAlignment="1">
      <alignment horizontal="center"/>
    </xf>
    <xf numFmtId="1" fontId="41" fillId="0" borderId="5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7" fillId="15" borderId="0" xfId="0" applyFont="1" applyFill="1" applyBorder="1" applyAlignment="1">
      <alignment horizontal="center" vertical="center" wrapText="1"/>
    </xf>
    <xf numFmtId="0" fontId="74" fillId="15" borderId="0" xfId="0" applyFont="1" applyFill="1" applyBorder="1" applyAlignment="1">
      <alignment horizontal="center" vertical="center" wrapText="1"/>
    </xf>
    <xf numFmtId="0" fontId="75" fillId="15" borderId="0" xfId="2" applyFont="1" applyFill="1" applyBorder="1" applyAlignment="1" applyProtection="1"/>
    <xf numFmtId="0" fontId="74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center"/>
    </xf>
    <xf numFmtId="4" fontId="29" fillId="0" borderId="5" xfId="86" applyNumberFormat="1" applyBorder="1" applyAlignment="1">
      <alignment horizontal="center" vertical="center"/>
    </xf>
    <xf numFmtId="4" fontId="29" fillId="0" borderId="0" xfId="86" applyNumberFormat="1" applyBorder="1" applyAlignment="1">
      <alignment horizontal="center" vertical="center"/>
    </xf>
    <xf numFmtId="10" fontId="41" fillId="0" borderId="5" xfId="0" applyNumberFormat="1" applyFont="1" applyBorder="1" applyAlignment="1">
      <alignment horizontal="center" vertical="center"/>
    </xf>
    <xf numFmtId="4" fontId="29" fillId="0" borderId="5" xfId="86" applyNumberFormat="1" applyFont="1" applyBorder="1" applyAlignment="1">
      <alignment horizontal="center" vertical="center"/>
    </xf>
    <xf numFmtId="10" fontId="41" fillId="0" borderId="4" xfId="0" applyNumberFormat="1" applyFont="1" applyBorder="1" applyAlignment="1">
      <alignment horizontal="center" vertical="center"/>
    </xf>
    <xf numFmtId="10" fontId="41" fillId="0" borderId="7" xfId="0" applyNumberFormat="1" applyFont="1" applyBorder="1" applyAlignment="1">
      <alignment horizontal="center" vertical="center"/>
    </xf>
    <xf numFmtId="170" fontId="40" fillId="0" borderId="14" xfId="0" applyNumberFormat="1" applyFont="1" applyBorder="1" applyAlignment="1">
      <alignment horizontal="center" wrapText="1"/>
    </xf>
    <xf numFmtId="10" fontId="40" fillId="0" borderId="2" xfId="0" applyNumberFormat="1" applyFont="1" applyBorder="1" applyAlignment="1">
      <alignment horizontal="center" wrapText="1"/>
    </xf>
    <xf numFmtId="164" fontId="40" fillId="0" borderId="2" xfId="0" applyNumberFormat="1" applyFont="1" applyBorder="1" applyAlignment="1">
      <alignment horizontal="center" vertical="top"/>
    </xf>
    <xf numFmtId="170" fontId="40" fillId="0" borderId="2" xfId="0" applyNumberFormat="1" applyFont="1" applyBorder="1" applyAlignment="1">
      <alignment horizontal="center" wrapText="1"/>
    </xf>
    <xf numFmtId="10" fontId="40" fillId="0" borderId="2" xfId="0" applyNumberFormat="1" applyFont="1" applyBorder="1" applyAlignment="1">
      <alignment horizontal="center" vertical="center"/>
    </xf>
    <xf numFmtId="170" fontId="40" fillId="0" borderId="2" xfId="0" applyNumberFormat="1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/>
    </xf>
    <xf numFmtId="164" fontId="41" fillId="0" borderId="0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vertical="center"/>
    </xf>
    <xf numFmtId="170" fontId="41" fillId="0" borderId="11" xfId="1" applyNumberFormat="1" applyFont="1" applyBorder="1" applyAlignment="1" applyProtection="1">
      <alignment horizontal="center"/>
    </xf>
    <xf numFmtId="164" fontId="41" fillId="0" borderId="11" xfId="0" applyNumberFormat="1" applyFont="1" applyBorder="1" applyAlignment="1">
      <alignment horizontal="center" vertical="top"/>
    </xf>
    <xf numFmtId="9" fontId="41" fillId="0" borderId="4" xfId="0" applyNumberFormat="1" applyFont="1" applyBorder="1" applyAlignment="1">
      <alignment horizontal="center"/>
    </xf>
    <xf numFmtId="9" fontId="41" fillId="0" borderId="5" xfId="0" applyNumberFormat="1" applyFont="1" applyBorder="1" applyAlignment="1">
      <alignment horizontal="center"/>
    </xf>
    <xf numFmtId="9" fontId="41" fillId="0" borderId="5" xfId="0" applyNumberFormat="1" applyFont="1" applyBorder="1" applyAlignment="1">
      <alignment horizontal="center"/>
    </xf>
    <xf numFmtId="10" fontId="41" fillId="0" borderId="5" xfId="1" applyNumberFormat="1" applyFont="1" applyBorder="1" applyAlignment="1" applyProtection="1">
      <alignment horizontal="center"/>
    </xf>
    <xf numFmtId="170" fontId="41" fillId="0" borderId="5" xfId="1" applyNumberFormat="1" applyFont="1" applyBorder="1" applyAlignment="1" applyProtection="1">
      <alignment horizontal="center"/>
    </xf>
    <xf numFmtId="170" fontId="41" fillId="0" borderId="11" xfId="0" applyNumberFormat="1" applyFont="1" applyBorder="1" applyAlignment="1">
      <alignment horizontal="center" vertical="center"/>
    </xf>
    <xf numFmtId="164" fontId="41" fillId="0" borderId="11" xfId="0" applyNumberFormat="1" applyFont="1" applyBorder="1" applyAlignment="1">
      <alignment vertical="center"/>
    </xf>
    <xf numFmtId="10" fontId="41" fillId="0" borderId="5" xfId="1" applyNumberFormat="1" applyFont="1" applyBorder="1" applyAlignment="1" applyProtection="1">
      <alignment horizontal="center"/>
    </xf>
    <xf numFmtId="10" fontId="41" fillId="0" borderId="5" xfId="0" applyNumberFormat="1" applyFont="1" applyBorder="1" applyAlignment="1">
      <alignment horizontal="center" vertical="center"/>
    </xf>
    <xf numFmtId="0" fontId="41" fillId="0" borderId="5" xfId="0" applyFont="1" applyBorder="1" applyAlignment="1">
      <alignment horizontal="left" vertical="center" wrapText="1"/>
    </xf>
    <xf numFmtId="170" fontId="41" fillId="0" borderId="5" xfId="1" applyNumberFormat="1" applyFont="1" applyBorder="1" applyAlignment="1" applyProtection="1">
      <alignment horizontal="center" vertical="center"/>
    </xf>
    <xf numFmtId="170" fontId="41" fillId="0" borderId="11" xfId="1" applyNumberFormat="1" applyFont="1" applyBorder="1" applyAlignment="1" applyProtection="1">
      <alignment horizontal="center" vertical="center"/>
    </xf>
    <xf numFmtId="10" fontId="41" fillId="0" borderId="5" xfId="1" applyNumberFormat="1" applyFont="1" applyBorder="1" applyAlignment="1" applyProtection="1">
      <alignment horizontal="center" vertical="center"/>
    </xf>
    <xf numFmtId="164" fontId="41" fillId="0" borderId="11" xfId="0" applyNumberFormat="1" applyFont="1" applyBorder="1" applyAlignment="1">
      <alignment horizontal="center" vertical="center"/>
    </xf>
    <xf numFmtId="171" fontId="41" fillId="0" borderId="11" xfId="1" applyFont="1" applyBorder="1" applyAlignment="1" applyProtection="1">
      <alignment horizontal="center"/>
    </xf>
    <xf numFmtId="0" fontId="41" fillId="0" borderId="7" xfId="0" applyFont="1" applyBorder="1"/>
    <xf numFmtId="0" fontId="40" fillId="0" borderId="2" xfId="0" applyFont="1" applyBorder="1"/>
    <xf numFmtId="170" fontId="40" fillId="0" borderId="2" xfId="0" applyNumberFormat="1" applyFont="1" applyBorder="1" applyAlignment="1">
      <alignment horizontal="center" vertical="center"/>
    </xf>
    <xf numFmtId="171" fontId="40" fillId="0" borderId="2" xfId="0" applyNumberFormat="1" applyFont="1" applyBorder="1" applyAlignment="1">
      <alignment horizontal="center" vertical="center"/>
    </xf>
    <xf numFmtId="10" fontId="40" fillId="0" borderId="2" xfId="1" applyNumberFormat="1" applyFont="1" applyBorder="1" applyAlignment="1" applyProtection="1">
      <alignment horizontal="center"/>
    </xf>
    <xf numFmtId="170" fontId="40" fillId="0" borderId="2" xfId="0" applyNumberFormat="1" applyFont="1" applyBorder="1" applyAlignment="1">
      <alignment horizontal="center" vertical="center"/>
    </xf>
    <xf numFmtId="170" fontId="40" fillId="0" borderId="9" xfId="0" applyNumberFormat="1" applyFont="1" applyBorder="1" applyAlignment="1">
      <alignment horizontal="center" vertical="center"/>
    </xf>
    <xf numFmtId="170" fontId="40" fillId="0" borderId="2" xfId="0" applyNumberFormat="1" applyFont="1" applyBorder="1"/>
    <xf numFmtId="164" fontId="40" fillId="0" borderId="9" xfId="0" applyNumberFormat="1" applyFont="1" applyBorder="1"/>
    <xf numFmtId="0" fontId="0" fillId="0" borderId="0" xfId="0" applyAlignment="1">
      <alignment horizontal="right"/>
    </xf>
    <xf numFmtId="0" fontId="30" fillId="15" borderId="0" xfId="0" applyFont="1" applyFill="1" applyAlignment="1">
      <alignment horizontal="center" vertical="center" wrapText="1"/>
    </xf>
    <xf numFmtId="0" fontId="0" fillId="15" borderId="0" xfId="0" applyFill="1" applyAlignment="1">
      <alignment horizontal="right" vertical="center"/>
    </xf>
    <xf numFmtId="0" fontId="0" fillId="15" borderId="0" xfId="0" applyFill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4" fontId="14" fillId="0" borderId="0" xfId="0" applyNumberFormat="1" applyFont="1" applyBorder="1" applyAlignment="1">
      <alignment horizontal="center" vertical="center"/>
    </xf>
    <xf numFmtId="164" fontId="41" fillId="0" borderId="4" xfId="1" applyNumberFormat="1" applyFont="1" applyBorder="1" applyAlignment="1" applyProtection="1">
      <alignment horizontal="center" vertical="center"/>
    </xf>
    <xf numFmtId="164" fontId="41" fillId="0" borderId="0" xfId="1" applyNumberFormat="1" applyFont="1" applyBorder="1" applyAlignment="1" applyProtection="1">
      <alignment horizontal="center" vertical="center"/>
    </xf>
    <xf numFmtId="10" fontId="41" fillId="0" borderId="5" xfId="1" applyNumberFormat="1" applyFont="1" applyBorder="1" applyAlignment="1" applyProtection="1">
      <alignment horizontal="center" vertical="center"/>
    </xf>
    <xf numFmtId="164" fontId="41" fillId="0" borderId="15" xfId="0" applyNumberFormat="1" applyFont="1" applyBorder="1" applyAlignment="1">
      <alignment horizontal="center" vertical="center"/>
    </xf>
    <xf numFmtId="164" fontId="41" fillId="0" borderId="4" xfId="0" applyNumberFormat="1" applyFont="1" applyBorder="1" applyAlignment="1">
      <alignment horizontal="center" vertical="center"/>
    </xf>
    <xf numFmtId="164" fontId="41" fillId="0" borderId="6" xfId="0" applyNumberFormat="1" applyFont="1" applyBorder="1" applyAlignment="1">
      <alignment horizontal="center" vertical="center"/>
    </xf>
    <xf numFmtId="164" fontId="41" fillId="0" borderId="5" xfId="0" applyNumberFormat="1" applyFont="1" applyBorder="1" applyAlignment="1">
      <alignment horizontal="center" vertical="center"/>
    </xf>
    <xf numFmtId="9" fontId="41" fillId="0" borderId="5" xfId="1" applyNumberFormat="1" applyFont="1" applyBorder="1" applyAlignment="1" applyProtection="1">
      <alignment horizontal="center" vertical="center"/>
    </xf>
    <xf numFmtId="10" fontId="41" fillId="20" borderId="5" xfId="1" applyNumberFormat="1" applyFont="1" applyFill="1" applyBorder="1" applyAlignment="1" applyProtection="1">
      <alignment horizontal="center" vertical="center"/>
    </xf>
    <xf numFmtId="170" fontId="40" fillId="0" borderId="14" xfId="0" applyNumberFormat="1" applyFont="1" applyBorder="1" applyAlignment="1">
      <alignment horizontal="center" wrapText="1"/>
    </xf>
    <xf numFmtId="168" fontId="40" fillId="0" borderId="3" xfId="0" applyNumberFormat="1" applyFont="1" applyBorder="1" applyAlignment="1">
      <alignment horizontal="center" wrapText="1"/>
    </xf>
    <xf numFmtId="10" fontId="40" fillId="0" borderId="2" xfId="1" applyNumberFormat="1" applyFont="1" applyBorder="1" applyAlignment="1" applyProtection="1">
      <alignment horizontal="center" vertical="center"/>
    </xf>
    <xf numFmtId="170" fontId="40" fillId="0" borderId="14" xfId="0" applyNumberFormat="1" applyFont="1" applyBorder="1" applyAlignment="1">
      <alignment horizontal="center" vertical="center" wrapText="1"/>
    </xf>
    <xf numFmtId="164" fontId="40" fillId="0" borderId="9" xfId="0" applyNumberFormat="1" applyFont="1" applyBorder="1" applyAlignment="1">
      <alignment horizontal="center" vertical="center" wrapText="1"/>
    </xf>
    <xf numFmtId="0" fontId="0" fillId="0" borderId="2" xfId="0" applyBorder="1"/>
    <xf numFmtId="4" fontId="0" fillId="0" borderId="0" xfId="0" applyNumberFormat="1" applyAlignment="1">
      <alignment horizontal="right"/>
    </xf>
    <xf numFmtId="4" fontId="30" fillId="0" borderId="0" xfId="0" applyNumberFormat="1" applyFont="1" applyAlignment="1">
      <alignment horizontal="right"/>
    </xf>
    <xf numFmtId="0" fontId="40" fillId="0" borderId="9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0" fontId="41" fillId="0" borderId="0" xfId="0" applyFont="1" applyAlignment="1">
      <alignment horizontal="left"/>
    </xf>
    <xf numFmtId="164" fontId="41" fillId="0" borderId="0" xfId="0" applyNumberFormat="1" applyFont="1" applyBorder="1" applyAlignment="1">
      <alignment horizontal="center" vertical="center" wrapText="1"/>
    </xf>
    <xf numFmtId="10" fontId="41" fillId="0" borderId="4" xfId="0" applyNumberFormat="1" applyFont="1" applyBorder="1" applyAlignment="1">
      <alignment horizontal="center"/>
    </xf>
    <xf numFmtId="164" fontId="41" fillId="0" borderId="6" xfId="0" applyNumberFormat="1" applyFont="1" applyBorder="1" applyAlignment="1">
      <alignment horizontal="center" vertical="center" wrapText="1"/>
    </xf>
    <xf numFmtId="10" fontId="41" fillId="0" borderId="5" xfId="0" applyNumberFormat="1" applyFont="1" applyBorder="1" applyAlignment="1">
      <alignment horizontal="center"/>
    </xf>
    <xf numFmtId="164" fontId="41" fillId="0" borderId="5" xfId="0" applyNumberFormat="1" applyFont="1" applyBorder="1" applyAlignment="1">
      <alignment horizontal="center" vertical="center" wrapText="1"/>
    </xf>
    <xf numFmtId="10" fontId="41" fillId="0" borderId="0" xfId="0" applyNumberFormat="1" applyFont="1" applyBorder="1" applyAlignment="1">
      <alignment horizontal="center"/>
    </xf>
    <xf numFmtId="164" fontId="41" fillId="0" borderId="4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10" fontId="41" fillId="0" borderId="0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10" fontId="41" fillId="0" borderId="0" xfId="0" applyNumberFormat="1" applyFont="1" applyBorder="1" applyAlignment="1">
      <alignment horizontal="center" vertical="center"/>
    </xf>
    <xf numFmtId="9" fontId="41" fillId="0" borderId="0" xfId="0" applyNumberFormat="1" applyFont="1" applyBorder="1" applyAlignment="1">
      <alignment horizontal="center" vertical="center" wrapText="1"/>
    </xf>
    <xf numFmtId="164" fontId="41" fillId="0" borderId="7" xfId="0" applyNumberFormat="1" applyFont="1" applyBorder="1" applyAlignment="1">
      <alignment horizontal="center" vertical="center"/>
    </xf>
    <xf numFmtId="164" fontId="41" fillId="0" borderId="11" xfId="0" applyNumberFormat="1" applyFont="1" applyBorder="1" applyAlignment="1">
      <alignment horizontal="center" vertical="center"/>
    </xf>
    <xf numFmtId="164" fontId="40" fillId="0" borderId="2" xfId="0" applyNumberFormat="1" applyFont="1" applyBorder="1" applyAlignment="1">
      <alignment horizontal="center" vertical="center"/>
    </xf>
    <xf numFmtId="164" fontId="40" fillId="0" borderId="14" xfId="0" applyNumberFormat="1" applyFont="1" applyBorder="1" applyAlignment="1">
      <alignment horizontal="center" vertical="center"/>
    </xf>
    <xf numFmtId="10" fontId="40" fillId="0" borderId="2" xfId="0" applyNumberFormat="1" applyFont="1" applyBorder="1" applyAlignment="1">
      <alignment horizontal="center"/>
    </xf>
    <xf numFmtId="164" fontId="40" fillId="0" borderId="3" xfId="0" applyNumberFormat="1" applyFont="1" applyBorder="1" applyAlignment="1">
      <alignment horizontal="center" vertical="center"/>
    </xf>
    <xf numFmtId="10" fontId="40" fillId="0" borderId="9" xfId="0" applyNumberFormat="1" applyFont="1" applyBorder="1" applyAlignment="1">
      <alignment horizontal="center" vertical="center"/>
    </xf>
    <xf numFmtId="0" fontId="30" fillId="15" borderId="0" xfId="0" applyFont="1" applyFill="1" applyBorder="1" applyAlignment="1">
      <alignment horizontal="center" vertical="center" wrapText="1"/>
    </xf>
    <xf numFmtId="0" fontId="0" fillId="15" borderId="0" xfId="0" applyFill="1" applyBorder="1" applyAlignment="1">
      <alignment vertical="center"/>
    </xf>
    <xf numFmtId="0" fontId="0" fillId="15" borderId="0" xfId="0" applyFill="1" applyBorder="1"/>
    <xf numFmtId="0" fontId="14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1" fillId="0" borderId="11" xfId="0" applyFont="1" applyBorder="1"/>
    <xf numFmtId="170" fontId="41" fillId="0" borderId="4" xfId="0" applyNumberFormat="1" applyFont="1" applyBorder="1" applyAlignment="1">
      <alignment horizontal="center" vertical="center"/>
    </xf>
    <xf numFmtId="170" fontId="41" fillId="0" borderId="0" xfId="0" applyNumberFormat="1" applyFont="1" applyBorder="1" applyAlignment="1">
      <alignment horizontal="center" vertical="center"/>
    </xf>
    <xf numFmtId="170" fontId="41" fillId="0" borderId="5" xfId="0" applyNumberFormat="1" applyFont="1" applyBorder="1" applyAlignment="1">
      <alignment horizontal="center" vertical="center"/>
    </xf>
    <xf numFmtId="164" fontId="41" fillId="14" borderId="0" xfId="0" applyNumberFormat="1" applyFont="1" applyFill="1" applyBorder="1" applyAlignment="1">
      <alignment horizontal="center" vertical="center"/>
    </xf>
    <xf numFmtId="164" fontId="41" fillId="0" borderId="5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wrapText="1"/>
    </xf>
    <xf numFmtId="4" fontId="0" fillId="0" borderId="0" xfId="0" applyNumberFormat="1"/>
    <xf numFmtId="0" fontId="40" fillId="0" borderId="9" xfId="0" applyFont="1" applyBorder="1"/>
    <xf numFmtId="170" fontId="40" fillId="0" borderId="14" xfId="0" applyNumberFormat="1" applyFont="1" applyBorder="1" applyAlignment="1">
      <alignment horizontal="center" vertical="center"/>
    </xf>
    <xf numFmtId="164" fontId="0" fillId="0" borderId="0" xfId="0" applyNumberFormat="1"/>
    <xf numFmtId="164" fontId="41" fillId="0" borderId="10" xfId="0" applyNumberFormat="1" applyFont="1" applyBorder="1" applyAlignment="1">
      <alignment horizontal="center" vertical="center"/>
    </xf>
    <xf numFmtId="9" fontId="41" fillId="0" borderId="4" xfId="0" applyNumberFormat="1" applyFont="1" applyBorder="1" applyAlignment="1">
      <alignment horizontal="center" vertical="center"/>
    </xf>
    <xf numFmtId="9" fontId="41" fillId="0" borderId="5" xfId="0" applyNumberFormat="1" applyFont="1" applyBorder="1" applyAlignment="1">
      <alignment horizontal="center" vertical="center"/>
    </xf>
    <xf numFmtId="170" fontId="41" fillId="0" borderId="5" xfId="0" applyNumberFormat="1" applyFont="1" applyBorder="1" applyAlignment="1">
      <alignment horizontal="center" vertical="center" wrapText="1"/>
    </xf>
    <xf numFmtId="164" fontId="41" fillId="14" borderId="0" xfId="0" applyNumberFormat="1" applyFont="1" applyFill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10" fontId="41" fillId="0" borderId="5" xfId="0" applyNumberFormat="1" applyFont="1" applyBorder="1" applyAlignment="1">
      <alignment horizontal="center" wrapText="1"/>
    </xf>
    <xf numFmtId="0" fontId="30" fillId="0" borderId="0" xfId="0" applyFont="1" applyAlignment="1">
      <alignment wrapText="1"/>
    </xf>
    <xf numFmtId="170" fontId="41" fillId="0" borderId="7" xfId="0" applyNumberFormat="1" applyFont="1" applyBorder="1" applyAlignment="1">
      <alignment horizontal="center" vertical="center"/>
    </xf>
    <xf numFmtId="9" fontId="41" fillId="0" borderId="7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41" fillId="0" borderId="4" xfId="87" applyFont="1" applyBorder="1" applyAlignment="1" applyProtection="1">
      <alignment wrapText="1"/>
    </xf>
    <xf numFmtId="170" fontId="41" fillId="0" borderId="4" xfId="87" applyNumberFormat="1" applyFont="1" applyBorder="1" applyAlignment="1" applyProtection="1">
      <alignment horizontal="center"/>
    </xf>
    <xf numFmtId="170" fontId="41" fillId="0" borderId="0" xfId="0" applyNumberFormat="1" applyFont="1" applyBorder="1" applyAlignment="1">
      <alignment horizontal="center"/>
    </xf>
    <xf numFmtId="170" fontId="41" fillId="0" borderId="4" xfId="0" applyNumberFormat="1" applyFont="1" applyBorder="1" applyAlignment="1">
      <alignment horizontal="center"/>
    </xf>
    <xf numFmtId="164" fontId="41" fillId="0" borderId="10" xfId="0" applyNumberFormat="1" applyFont="1" applyBorder="1" applyAlignment="1">
      <alignment horizontal="center" vertical="center"/>
    </xf>
    <xf numFmtId="9" fontId="41" fillId="0" borderId="4" xfId="0" applyNumberFormat="1" applyFont="1" applyBorder="1" applyAlignment="1">
      <alignment horizontal="center" vertical="center"/>
    </xf>
    <xf numFmtId="0" fontId="41" fillId="0" borderId="5" xfId="87" applyFont="1" applyBorder="1" applyAlignment="1" applyProtection="1">
      <alignment wrapText="1"/>
    </xf>
    <xf numFmtId="170" fontId="41" fillId="0" borderId="5" xfId="87" applyNumberFormat="1" applyFont="1" applyBorder="1" applyAlignment="1" applyProtection="1">
      <alignment horizontal="center"/>
    </xf>
    <xf numFmtId="170" fontId="41" fillId="0" borderId="5" xfId="0" applyNumberFormat="1" applyFont="1" applyBorder="1" applyAlignment="1">
      <alignment horizontal="center"/>
    </xf>
    <xf numFmtId="9" fontId="41" fillId="0" borderId="5" xfId="0" applyNumberFormat="1" applyFont="1" applyBorder="1" applyAlignment="1">
      <alignment horizontal="center" vertical="center"/>
    </xf>
    <xf numFmtId="0" fontId="40" fillId="0" borderId="5" xfId="87" applyFont="1" applyBorder="1" applyProtection="1"/>
    <xf numFmtId="170" fontId="40" fillId="0" borderId="5" xfId="87" applyNumberFormat="1" applyFont="1" applyBorder="1" applyAlignment="1" applyProtection="1">
      <alignment horizontal="center"/>
    </xf>
    <xf numFmtId="0" fontId="41" fillId="0" borderId="5" xfId="87" applyFont="1" applyBorder="1" applyProtection="1"/>
    <xf numFmtId="0" fontId="41" fillId="0" borderId="7" xfId="87" applyFont="1" applyBorder="1" applyAlignment="1" applyProtection="1">
      <alignment wrapText="1"/>
    </xf>
    <xf numFmtId="170" fontId="41" fillId="0" borderId="7" xfId="0" applyNumberFormat="1" applyFont="1" applyBorder="1" applyAlignment="1">
      <alignment horizontal="center"/>
    </xf>
    <xf numFmtId="0" fontId="40" fillId="0" borderId="9" xfId="87" applyFont="1" applyBorder="1" applyProtection="1"/>
    <xf numFmtId="170" fontId="40" fillId="0" borderId="2" xfId="87" applyNumberFormat="1" applyFont="1" applyBorder="1" applyAlignment="1" applyProtection="1">
      <alignment horizontal="center"/>
    </xf>
    <xf numFmtId="170" fontId="40" fillId="0" borderId="2" xfId="0" applyNumberFormat="1" applyFont="1" applyBorder="1" applyAlignment="1">
      <alignment horizontal="center"/>
    </xf>
    <xf numFmtId="4" fontId="40" fillId="0" borderId="2" xfId="0" applyNumberFormat="1" applyFont="1" applyBorder="1" applyAlignment="1">
      <alignment horizontal="center"/>
    </xf>
    <xf numFmtId="0" fontId="37" fillId="15" borderId="0" xfId="0" applyFont="1" applyFill="1" applyBorder="1"/>
    <xf numFmtId="0" fontId="41" fillId="0" borderId="5" xfId="87" applyFont="1" applyBorder="1" applyAlignment="1" applyProtection="1">
      <alignment horizontal="left" vertical="center" wrapText="1"/>
    </xf>
    <xf numFmtId="170" fontId="41" fillId="0" borderId="5" xfId="87" applyNumberFormat="1" applyFont="1" applyBorder="1" applyAlignment="1" applyProtection="1">
      <alignment horizontal="center" vertical="center"/>
    </xf>
    <xf numFmtId="170" fontId="41" fillId="0" borderId="0" xfId="0" applyNumberFormat="1" applyFont="1" applyBorder="1" applyAlignment="1">
      <alignment horizontal="center" vertical="center"/>
    </xf>
    <xf numFmtId="170" fontId="41" fillId="0" borderId="5" xfId="0" applyNumberFormat="1" applyFont="1" applyBorder="1" applyAlignment="1">
      <alignment horizontal="center" vertical="center"/>
    </xf>
    <xf numFmtId="0" fontId="40" fillId="0" borderId="7" xfId="87" applyFont="1" applyBorder="1" applyAlignment="1" applyProtection="1">
      <alignment wrapText="1"/>
    </xf>
    <xf numFmtId="170" fontId="40" fillId="0" borderId="5" xfId="87" applyNumberFormat="1" applyFont="1" applyBorder="1" applyAlignment="1" applyProtection="1">
      <alignment horizontal="center" vertical="center"/>
    </xf>
    <xf numFmtId="170" fontId="41" fillId="0" borderId="7" xfId="0" applyNumberFormat="1" applyFont="1" applyBorder="1" applyAlignment="1">
      <alignment horizontal="center" vertical="center"/>
    </xf>
    <xf numFmtId="0" fontId="14" fillId="15" borderId="0" xfId="0" applyFont="1" applyFill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/>
    </xf>
    <xf numFmtId="0" fontId="41" fillId="0" borderId="7" xfId="87" applyFont="1" applyBorder="1" applyProtection="1"/>
    <xf numFmtId="9" fontId="40" fillId="0" borderId="2" xfId="0" applyNumberFormat="1" applyFont="1" applyBorder="1" applyAlignment="1">
      <alignment horizontal="center"/>
    </xf>
    <xf numFmtId="0" fontId="3" fillId="20" borderId="0" xfId="0" applyFont="1" applyFill="1"/>
    <xf numFmtId="0" fontId="77" fillId="15" borderId="0" xfId="0" applyFont="1" applyFill="1"/>
    <xf numFmtId="0" fontId="78" fillId="21" borderId="0" xfId="2" applyFont="1" applyFill="1" applyBorder="1" applyProtection="1"/>
    <xf numFmtId="0" fontId="37" fillId="15" borderId="0" xfId="0" applyFont="1" applyFill="1" applyBorder="1" applyAlignment="1">
      <alignment horizontal="center"/>
    </xf>
    <xf numFmtId="0" fontId="41" fillId="14" borderId="4" xfId="0" applyFont="1" applyFill="1" applyBorder="1" applyAlignment="1">
      <alignment horizontal="center"/>
    </xf>
    <xf numFmtId="0" fontId="49" fillId="14" borderId="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/>
    </xf>
    <xf numFmtId="1" fontId="42" fillId="0" borderId="5" xfId="0" applyNumberFormat="1" applyFont="1" applyFill="1" applyBorder="1" applyAlignment="1">
      <alignment horizontal="center" wrapText="1"/>
    </xf>
    <xf numFmtId="1" fontId="42" fillId="0" borderId="4" xfId="0" applyNumberFormat="1" applyFont="1" applyFill="1" applyBorder="1" applyAlignment="1">
      <alignment horizontal="center" wrapText="1"/>
    </xf>
    <xf numFmtId="0" fontId="41" fillId="0" borderId="4" xfId="0" applyFont="1" applyFill="1" applyBorder="1" applyAlignment="1">
      <alignment horizontal="center"/>
    </xf>
    <xf numFmtId="0" fontId="39" fillId="0" borderId="0" xfId="0" applyFont="1" applyFill="1"/>
    <xf numFmtId="0" fontId="3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40" fillId="0" borderId="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/>
    </xf>
    <xf numFmtId="49" fontId="42" fillId="0" borderId="11" xfId="0" applyNumberFormat="1" applyFont="1" applyFill="1" applyBorder="1" applyAlignment="1">
      <alignment wrapText="1"/>
    </xf>
    <xf numFmtId="49" fontId="42" fillId="0" borderId="5" xfId="0" applyNumberFormat="1" applyFont="1" applyFill="1" applyBorder="1" applyAlignment="1">
      <alignment wrapText="1"/>
    </xf>
    <xf numFmtId="0" fontId="41" fillId="0" borderId="0" xfId="0" applyFont="1" applyFill="1" applyBorder="1" applyAlignment="1">
      <alignment horizontal="center"/>
    </xf>
    <xf numFmtId="0" fontId="41" fillId="0" borderId="5" xfId="0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/>
    </xf>
    <xf numFmtId="49" fontId="42" fillId="0" borderId="11" xfId="0" applyNumberFormat="1" applyFont="1" applyFill="1" applyBorder="1" applyAlignment="1">
      <alignment horizontal="left" wrapText="1"/>
    </xf>
    <xf numFmtId="49" fontId="42" fillId="0" borderId="5" xfId="0" applyNumberFormat="1" applyFont="1" applyFill="1" applyBorder="1" applyAlignment="1">
      <alignment horizontal="left" wrapText="1"/>
    </xf>
    <xf numFmtId="0" fontId="41" fillId="0" borderId="1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42" fillId="0" borderId="7" xfId="0" applyNumberFormat="1" applyFont="1" applyFill="1" applyBorder="1" applyAlignment="1">
      <alignment wrapText="1"/>
    </xf>
    <xf numFmtId="49" fontId="42" fillId="0" borderId="13" xfId="0" applyNumberFormat="1" applyFont="1" applyFill="1" applyBorder="1" applyAlignment="1">
      <alignment wrapText="1"/>
    </xf>
    <xf numFmtId="1" fontId="42" fillId="0" borderId="7" xfId="0" applyNumberFormat="1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/>
    </xf>
    <xf numFmtId="0" fontId="41" fillId="0" borderId="7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49" fontId="43" fillId="0" borderId="9" xfId="0" applyNumberFormat="1" applyFont="1" applyFill="1" applyBorder="1" applyAlignment="1">
      <alignment wrapText="1"/>
    </xf>
    <xf numFmtId="49" fontId="43" fillId="0" borderId="14" xfId="0" applyNumberFormat="1" applyFont="1" applyFill="1" applyBorder="1" applyAlignment="1">
      <alignment wrapText="1"/>
    </xf>
    <xf numFmtId="1" fontId="40" fillId="0" borderId="2" xfId="0" applyNumberFormat="1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49" fontId="42" fillId="0" borderId="4" xfId="0" applyNumberFormat="1" applyFont="1" applyFill="1" applyBorder="1" applyAlignment="1">
      <alignment wrapText="1"/>
    </xf>
    <xf numFmtId="49" fontId="42" fillId="0" borderId="0" xfId="0" applyNumberFormat="1" applyFont="1" applyFill="1" applyAlignment="1">
      <alignment wrapText="1"/>
    </xf>
    <xf numFmtId="0" fontId="42" fillId="0" borderId="5" xfId="0" applyFont="1" applyFill="1" applyBorder="1" applyAlignment="1">
      <alignment horizontal="center" wrapText="1"/>
    </xf>
    <xf numFmtId="1" fontId="41" fillId="0" borderId="11" xfId="0" applyNumberFormat="1" applyFont="1" applyFill="1" applyBorder="1" applyAlignment="1">
      <alignment horizontal="center"/>
    </xf>
    <xf numFmtId="1" fontId="41" fillId="0" borderId="5" xfId="0" applyNumberFormat="1" applyFont="1" applyFill="1" applyBorder="1" applyAlignment="1">
      <alignment horizontal="center"/>
    </xf>
    <xf numFmtId="1" fontId="42" fillId="0" borderId="11" xfId="0" applyNumberFormat="1" applyFont="1" applyFill="1" applyBorder="1" applyAlignment="1">
      <alignment horizontal="center"/>
    </xf>
    <xf numFmtId="1" fontId="42" fillId="0" borderId="5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5" xfId="0" applyFont="1" applyFill="1" applyBorder="1" applyAlignment="1">
      <alignment horizontal="center"/>
    </xf>
    <xf numFmtId="1" fontId="40" fillId="0" borderId="9" xfId="0" applyNumberFormat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49" fontId="43" fillId="0" borderId="13" xfId="0" applyNumberFormat="1" applyFont="1" applyFill="1" applyBorder="1" applyAlignment="1">
      <alignment wrapText="1"/>
    </xf>
    <xf numFmtId="49" fontId="43" fillId="0" borderId="16" xfId="0" applyNumberFormat="1" applyFont="1" applyFill="1" applyBorder="1" applyAlignment="1">
      <alignment wrapText="1"/>
    </xf>
    <xf numFmtId="0" fontId="40" fillId="0" borderId="7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8" xfId="0" applyFont="1" applyFill="1" applyBorder="1" applyAlignment="1">
      <alignment horizontal="center"/>
    </xf>
    <xf numFmtId="0" fontId="41" fillId="0" borderId="11" xfId="0" applyFont="1" applyFill="1" applyBorder="1"/>
    <xf numFmtId="0" fontId="41" fillId="0" borderId="4" xfId="0" applyFont="1" applyFill="1" applyBorder="1"/>
    <xf numFmtId="0" fontId="41" fillId="0" borderId="7" xfId="0" applyFont="1" applyFill="1" applyBorder="1"/>
    <xf numFmtId="0" fontId="40" fillId="0" borderId="9" xfId="0" applyFont="1" applyFill="1" applyBorder="1"/>
    <xf numFmtId="0" fontId="40" fillId="0" borderId="12" xfId="0" applyFont="1" applyFill="1" applyBorder="1"/>
    <xf numFmtId="0" fontId="40" fillId="0" borderId="15" xfId="0" applyFont="1" applyFill="1" applyBorder="1"/>
    <xf numFmtId="0" fontId="40" fillId="0" borderId="10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3" xfId="0" applyFont="1" applyFill="1" applyBorder="1"/>
    <xf numFmtId="0" fontId="41" fillId="0" borderId="0" xfId="0" applyFont="1" applyFill="1"/>
    <xf numFmtId="0" fontId="30" fillId="0" borderId="0" xfId="0" applyFont="1" applyFill="1" applyAlignment="1">
      <alignment vertical="center"/>
    </xf>
    <xf numFmtId="0" fontId="40" fillId="14" borderId="9" xfId="0" applyFont="1" applyFill="1" applyBorder="1" applyAlignment="1">
      <alignment horizontal="left" vertical="center"/>
    </xf>
    <xf numFmtId="0" fontId="0" fillId="12" borderId="0" xfId="0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15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right"/>
    </xf>
    <xf numFmtId="0" fontId="40" fillId="14" borderId="9" xfId="0" applyFont="1" applyFill="1" applyBorder="1" applyAlignment="1">
      <alignment horizontal="center" vertical="center"/>
    </xf>
    <xf numFmtId="0" fontId="40" fillId="14" borderId="2" xfId="0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/>
    </xf>
    <xf numFmtId="49" fontId="43" fillId="14" borderId="2" xfId="0" applyNumberFormat="1" applyFont="1" applyFill="1" applyBorder="1" applyAlignment="1">
      <alignment horizontal="center" vertical="center" wrapText="1"/>
    </xf>
    <xf numFmtId="0" fontId="40" fillId="14" borderId="10" xfId="0" applyFont="1" applyFill="1" applyBorder="1" applyAlignment="1">
      <alignment horizontal="center" vertical="center"/>
    </xf>
    <xf numFmtId="0" fontId="40" fillId="14" borderId="12" xfId="0" applyFont="1" applyFill="1" applyBorder="1" applyAlignment="1">
      <alignment horizontal="center" vertical="center"/>
    </xf>
    <xf numFmtId="0" fontId="40" fillId="14" borderId="3" xfId="0" applyFont="1" applyFill="1" applyBorder="1" applyAlignment="1">
      <alignment horizontal="center" vertical="center"/>
    </xf>
    <xf numFmtId="0" fontId="41" fillId="14" borderId="4" xfId="0" applyFont="1" applyFill="1" applyBorder="1" applyAlignment="1">
      <alignment horizontal="center"/>
    </xf>
    <xf numFmtId="0" fontId="41" fillId="14" borderId="5" xfId="0" applyFont="1" applyFill="1" applyBorder="1" applyAlignment="1">
      <alignment horizontal="center"/>
    </xf>
    <xf numFmtId="1" fontId="40" fillId="14" borderId="2" xfId="0" applyNumberFormat="1" applyFont="1" applyFill="1" applyBorder="1" applyAlignment="1">
      <alignment horizontal="center"/>
    </xf>
    <xf numFmtId="0" fontId="41" fillId="14" borderId="7" xfId="0" applyFont="1" applyFill="1" applyBorder="1" applyAlignment="1">
      <alignment horizontal="center"/>
    </xf>
    <xf numFmtId="0" fontId="40" fillId="14" borderId="2" xfId="0" applyFont="1" applyFill="1" applyBorder="1" applyAlignment="1">
      <alignment horizontal="center"/>
    </xf>
    <xf numFmtId="0" fontId="40" fillId="14" borderId="7" xfId="0" applyFont="1" applyFill="1" applyBorder="1" applyAlignment="1">
      <alignment horizontal="center"/>
    </xf>
    <xf numFmtId="0" fontId="42" fillId="14" borderId="4" xfId="0" applyFont="1" applyFill="1" applyBorder="1" applyAlignment="1">
      <alignment horizontal="center" wrapText="1"/>
    </xf>
    <xf numFmtId="0" fontId="42" fillId="14" borderId="7" xfId="0" applyFont="1" applyFill="1" applyBorder="1" applyAlignment="1">
      <alignment horizontal="center" wrapText="1"/>
    </xf>
    <xf numFmtId="49" fontId="42" fillId="14" borderId="0" xfId="0" applyNumberFormat="1" applyFont="1" applyFill="1" applyBorder="1" applyAlignment="1">
      <alignment horizontal="left" wrapText="1"/>
    </xf>
    <xf numFmtId="0" fontId="36" fillId="15" borderId="0" xfId="2" applyFont="1" applyFill="1" applyBorder="1" applyAlignment="1" applyProtection="1">
      <alignment horizontal="center"/>
    </xf>
    <xf numFmtId="0" fontId="40" fillId="14" borderId="9" xfId="0" applyFont="1" applyFill="1" applyBorder="1" applyAlignment="1">
      <alignment horizontal="left" vertical="center"/>
    </xf>
    <xf numFmtId="0" fontId="40" fillId="14" borderId="14" xfId="0" applyFont="1" applyFill="1" applyBorder="1" applyAlignment="1">
      <alignment horizontal="center" vertical="center"/>
    </xf>
    <xf numFmtId="0" fontId="39" fillId="14" borderId="0" xfId="0" applyFont="1" applyFill="1" applyBorder="1" applyAlignment="1">
      <alignment horizontal="left" vertical="center" wrapText="1"/>
    </xf>
    <xf numFmtId="0" fontId="49" fillId="14" borderId="0" xfId="0" applyFont="1" applyFill="1" applyBorder="1" applyAlignment="1">
      <alignment horizontal="left" vertical="center" wrapText="1"/>
    </xf>
    <xf numFmtId="0" fontId="36" fillId="15" borderId="0" xfId="2" applyFont="1" applyFill="1" applyBorder="1" applyAlignment="1" applyProtection="1">
      <alignment horizontal="right"/>
    </xf>
    <xf numFmtId="0" fontId="40" fillId="0" borderId="15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37" fillId="15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9" fontId="40" fillId="0" borderId="2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14" borderId="2" xfId="0" applyFont="1" applyFill="1" applyBorder="1" applyAlignment="1">
      <alignment horizontal="left"/>
    </xf>
    <xf numFmtId="0" fontId="40" fillId="14" borderId="2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/>
    </xf>
    <xf numFmtId="0" fontId="40" fillId="0" borderId="2" xfId="0" applyFont="1" applyBorder="1" applyAlignment="1">
      <alignment horizontal="center" vertical="center" wrapText="1"/>
    </xf>
    <xf numFmtId="0" fontId="41" fillId="14" borderId="4" xfId="0" applyFont="1" applyFill="1" applyBorder="1" applyAlignment="1">
      <alignment horizontal="left" vertical="center"/>
    </xf>
    <xf numFmtId="0" fontId="30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2" xfId="0" applyFont="1" applyBorder="1" applyAlignment="1">
      <alignment horizontal="left"/>
    </xf>
    <xf numFmtId="0" fontId="30" fillId="0" borderId="0" xfId="0" applyFont="1" applyBorder="1" applyAlignment="1">
      <alignment horizontal="left" vertical="center" wrapText="1"/>
    </xf>
    <xf numFmtId="49" fontId="43" fillId="0" borderId="9" xfId="0" applyNumberFormat="1" applyFont="1" applyBorder="1" applyAlignment="1">
      <alignment horizontal="left" wrapText="1"/>
    </xf>
    <xf numFmtId="0" fontId="41" fillId="0" borderId="2" xfId="0" applyFont="1" applyBorder="1" applyAlignment="1">
      <alignment horizontal="center" vertical="center"/>
    </xf>
    <xf numFmtId="0" fontId="41" fillId="14" borderId="9" xfId="0" applyFont="1" applyFill="1" applyBorder="1" applyAlignment="1">
      <alignment horizontal="left" vertical="center"/>
    </xf>
    <xf numFmtId="0" fontId="41" fillId="14" borderId="11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center" vertical="center"/>
    </xf>
    <xf numFmtId="10" fontId="40" fillId="0" borderId="4" xfId="0" applyNumberFormat="1" applyFont="1" applyBorder="1" applyAlignment="1">
      <alignment horizontal="center" vertical="center"/>
    </xf>
    <xf numFmtId="9" fontId="40" fillId="0" borderId="4" xfId="0" applyNumberFormat="1" applyFont="1" applyBorder="1" applyAlignment="1">
      <alignment horizontal="center" vertical="center"/>
    </xf>
    <xf numFmtId="0" fontId="41" fillId="0" borderId="5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1" fillId="0" borderId="5" xfId="0" applyFont="1" applyBorder="1" applyAlignment="1">
      <alignment vertical="center"/>
    </xf>
    <xf numFmtId="0" fontId="40" fillId="0" borderId="2" xfId="0" applyFont="1" applyBorder="1" applyAlignment="1">
      <alignment horizontal="left" vertical="center"/>
    </xf>
    <xf numFmtId="0" fontId="40" fillId="15" borderId="0" xfId="0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left" wrapText="1"/>
    </xf>
    <xf numFmtId="0" fontId="40" fillId="0" borderId="9" xfId="0" applyFont="1" applyBorder="1" applyAlignment="1">
      <alignment horizontal="left" wrapText="1"/>
    </xf>
    <xf numFmtId="0" fontId="66" fillId="8" borderId="18" xfId="0" applyFont="1" applyFill="1" applyBorder="1" applyAlignment="1">
      <alignment horizontal="center" vertical="center"/>
    </xf>
    <xf numFmtId="0" fontId="69" fillId="8" borderId="18" xfId="0" applyFont="1" applyFill="1" applyBorder="1" applyAlignment="1">
      <alignment horizontal="center" vertical="center"/>
    </xf>
    <xf numFmtId="0" fontId="66" fillId="19" borderId="18" xfId="0" applyFont="1" applyFill="1" applyBorder="1" applyAlignment="1">
      <alignment horizontal="center" vertical="center"/>
    </xf>
    <xf numFmtId="0" fontId="44" fillId="0" borderId="0" xfId="0" applyFont="1" applyBorder="1"/>
    <xf numFmtId="0" fontId="40" fillId="0" borderId="2" xfId="0" applyFont="1" applyBorder="1" applyAlignment="1">
      <alignment horizont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49" fontId="43" fillId="14" borderId="9" xfId="0" applyNumberFormat="1" applyFont="1" applyFill="1" applyBorder="1" applyAlignment="1">
      <alignment horizontal="left" wrapText="1"/>
    </xf>
    <xf numFmtId="49" fontId="43" fillId="14" borderId="2" xfId="0" applyNumberFormat="1" applyFont="1" applyFill="1" applyBorder="1" applyAlignment="1">
      <alignment horizontal="left" wrapText="1"/>
    </xf>
    <xf numFmtId="0" fontId="37" fillId="15" borderId="0" xfId="0" applyFont="1" applyFill="1" applyBorder="1" applyAlignment="1">
      <alignment horizontal="center" vertical="center" wrapText="1"/>
    </xf>
    <xf numFmtId="169" fontId="40" fillId="0" borderId="2" xfId="0" applyNumberFormat="1" applyFont="1" applyBorder="1" applyAlignment="1">
      <alignment horizontal="center" vertical="center" wrapText="1"/>
    </xf>
    <xf numFmtId="0" fontId="49" fillId="20" borderId="0" xfId="0" applyFont="1" applyFill="1" applyBorder="1" applyAlignment="1">
      <alignment horizontal="center" vertical="center"/>
    </xf>
  </cellXfs>
  <cellStyles count="111">
    <cellStyle name="Accent" xfId="16" xr:uid="{00000000-0005-0000-0000-000013000000}"/>
    <cellStyle name="Accent 1" xfId="17" xr:uid="{00000000-0005-0000-0000-000014000000}"/>
    <cellStyle name="Accent 1 1" xfId="20" xr:uid="{00000000-0005-0000-0000-000017000000}"/>
    <cellStyle name="Accent 1 1 2" xfId="21" xr:uid="{00000000-0005-0000-0000-000018000000}"/>
    <cellStyle name="Accent 1 2" xfId="22" xr:uid="{00000000-0005-0000-0000-000019000000}"/>
    <cellStyle name="Accent 1 7" xfId="23" xr:uid="{00000000-0005-0000-0000-00001A000000}"/>
    <cellStyle name="Accent 2" xfId="18" xr:uid="{00000000-0005-0000-0000-000015000000}"/>
    <cellStyle name="Accent 2 1" xfId="24" xr:uid="{00000000-0005-0000-0000-00001B000000}"/>
    <cellStyle name="Accent 2 1 2" xfId="25" xr:uid="{00000000-0005-0000-0000-00001C000000}"/>
    <cellStyle name="Accent 2 2" xfId="26" xr:uid="{00000000-0005-0000-0000-00001D000000}"/>
    <cellStyle name="Accent 2 8" xfId="27" xr:uid="{00000000-0005-0000-0000-00001E000000}"/>
    <cellStyle name="Accent 3" xfId="19" xr:uid="{00000000-0005-0000-0000-000016000000}"/>
    <cellStyle name="Accent 3 1" xfId="28" xr:uid="{00000000-0005-0000-0000-00001F000000}"/>
    <cellStyle name="Accent 3 1 2" xfId="29" xr:uid="{00000000-0005-0000-0000-000020000000}"/>
    <cellStyle name="Accent 3 2" xfId="30" xr:uid="{00000000-0005-0000-0000-000021000000}"/>
    <cellStyle name="Accent 3 9" xfId="31" xr:uid="{00000000-0005-0000-0000-000022000000}"/>
    <cellStyle name="Accent 4" xfId="32" xr:uid="{00000000-0005-0000-0000-000023000000}"/>
    <cellStyle name="Accent 4 2" xfId="33" xr:uid="{00000000-0005-0000-0000-000024000000}"/>
    <cellStyle name="Accent 5" xfId="34" xr:uid="{00000000-0005-0000-0000-000025000000}"/>
    <cellStyle name="Accent 6" xfId="35" xr:uid="{00000000-0005-0000-0000-000026000000}"/>
    <cellStyle name="Bad" xfId="13" xr:uid="{00000000-0005-0000-0000-000010000000}"/>
    <cellStyle name="Bad 1" xfId="36" xr:uid="{00000000-0005-0000-0000-000027000000}"/>
    <cellStyle name="Bad 1 2" xfId="37" xr:uid="{00000000-0005-0000-0000-000028000000}"/>
    <cellStyle name="Bad 10" xfId="38" xr:uid="{00000000-0005-0000-0000-000029000000}"/>
    <cellStyle name="Bad 2" xfId="39" xr:uid="{00000000-0005-0000-0000-00002A000000}"/>
    <cellStyle name="Error" xfId="15" xr:uid="{00000000-0005-0000-0000-000012000000}"/>
    <cellStyle name="Error 1" xfId="40" xr:uid="{00000000-0005-0000-0000-00002B000000}"/>
    <cellStyle name="Error 1 2" xfId="41" xr:uid="{00000000-0005-0000-0000-00002C000000}"/>
    <cellStyle name="Error 11" xfId="42" xr:uid="{00000000-0005-0000-0000-00002D000000}"/>
    <cellStyle name="Error 2" xfId="43" xr:uid="{00000000-0005-0000-0000-00002E000000}"/>
    <cellStyle name="Footnote" xfId="8" xr:uid="{00000000-0005-0000-0000-00000B000000}"/>
    <cellStyle name="Footnote 1" xfId="44" xr:uid="{00000000-0005-0000-0000-00002F000000}"/>
    <cellStyle name="Footnote 1 2" xfId="45" xr:uid="{00000000-0005-0000-0000-000030000000}"/>
    <cellStyle name="Footnote 12" xfId="46" xr:uid="{00000000-0005-0000-0000-000031000000}"/>
    <cellStyle name="Footnote 2" xfId="47" xr:uid="{00000000-0005-0000-0000-000032000000}"/>
    <cellStyle name="Good" xfId="11" xr:uid="{00000000-0005-0000-0000-00000E000000}"/>
    <cellStyle name="Good 1" xfId="48" xr:uid="{00000000-0005-0000-0000-000033000000}"/>
    <cellStyle name="Good 1 2" xfId="49" xr:uid="{00000000-0005-0000-0000-000034000000}"/>
    <cellStyle name="Good 13" xfId="50" xr:uid="{00000000-0005-0000-0000-000035000000}"/>
    <cellStyle name="Good 2" xfId="51" xr:uid="{00000000-0005-0000-0000-000036000000}"/>
    <cellStyle name="Heading" xfId="3" xr:uid="{00000000-0005-0000-0000-000006000000}"/>
    <cellStyle name="Heading (user) 14" xfId="52" xr:uid="{00000000-0005-0000-0000-000037000000}"/>
    <cellStyle name="Heading 1" xfId="4" xr:uid="{00000000-0005-0000-0000-000007000000}"/>
    <cellStyle name="Heading 1 1" xfId="53" xr:uid="{00000000-0005-0000-0000-000038000000}"/>
    <cellStyle name="Heading 1 1 2" xfId="54" xr:uid="{00000000-0005-0000-0000-000039000000}"/>
    <cellStyle name="Heading 1 15" xfId="55" xr:uid="{00000000-0005-0000-0000-00003A000000}"/>
    <cellStyle name="Heading 1 2" xfId="56" xr:uid="{00000000-0005-0000-0000-00003B000000}"/>
    <cellStyle name="Heading 10" xfId="57" xr:uid="{00000000-0005-0000-0000-00003C000000}"/>
    <cellStyle name="Heading 11" xfId="58" xr:uid="{00000000-0005-0000-0000-00003D000000}"/>
    <cellStyle name="Heading 12" xfId="59" xr:uid="{00000000-0005-0000-0000-00003E000000}"/>
    <cellStyle name="Heading 13" xfId="60" xr:uid="{00000000-0005-0000-0000-00003F000000}"/>
    <cellStyle name="Heading 14" xfId="61" xr:uid="{00000000-0005-0000-0000-000040000000}"/>
    <cellStyle name="Heading 15" xfId="62" xr:uid="{00000000-0005-0000-0000-000041000000}"/>
    <cellStyle name="Heading 16" xfId="63" xr:uid="{00000000-0005-0000-0000-000042000000}"/>
    <cellStyle name="Heading 17" xfId="64" xr:uid="{00000000-0005-0000-0000-000043000000}"/>
    <cellStyle name="Heading 18" xfId="65" xr:uid="{00000000-0005-0000-0000-000044000000}"/>
    <cellStyle name="Heading 19" xfId="66" xr:uid="{00000000-0005-0000-0000-000045000000}"/>
    <cellStyle name="Heading 2" xfId="5" xr:uid="{00000000-0005-0000-0000-000008000000}"/>
    <cellStyle name="Heading 2 1" xfId="67" xr:uid="{00000000-0005-0000-0000-000046000000}"/>
    <cellStyle name="Heading 2 1 2" xfId="68" xr:uid="{00000000-0005-0000-0000-000047000000}"/>
    <cellStyle name="Heading 2 16" xfId="69" xr:uid="{00000000-0005-0000-0000-000048000000}"/>
    <cellStyle name="Heading 2 2" xfId="70" xr:uid="{00000000-0005-0000-0000-000049000000}"/>
    <cellStyle name="Heading 3" xfId="71" xr:uid="{00000000-0005-0000-0000-00004A000000}"/>
    <cellStyle name="Heading 3 2" xfId="72" xr:uid="{00000000-0005-0000-0000-00004B000000}"/>
    <cellStyle name="Heading 4" xfId="73" xr:uid="{00000000-0005-0000-0000-00004C000000}"/>
    <cellStyle name="Heading 5" xfId="74" xr:uid="{00000000-0005-0000-0000-00004D000000}"/>
    <cellStyle name="Heading 6" xfId="75" xr:uid="{00000000-0005-0000-0000-00004E000000}"/>
    <cellStyle name="Heading 7" xfId="76" xr:uid="{00000000-0005-0000-0000-00004F000000}"/>
    <cellStyle name="Heading 8" xfId="77" xr:uid="{00000000-0005-0000-0000-000050000000}"/>
    <cellStyle name="Heading 9" xfId="78" xr:uid="{00000000-0005-0000-0000-000051000000}"/>
    <cellStyle name="Heading1" xfId="79" xr:uid="{00000000-0005-0000-0000-000052000000}"/>
    <cellStyle name="Hiperlink" xfId="2" builtinId="8"/>
    <cellStyle name="Hiperlink 2" xfId="80" xr:uid="{00000000-0005-0000-0000-000053000000}"/>
    <cellStyle name="Hyperlink" xfId="9" xr:uid="{00000000-0005-0000-0000-00000C000000}"/>
    <cellStyle name="Neutral" xfId="12" xr:uid="{00000000-0005-0000-0000-00000F000000}"/>
    <cellStyle name="Neutral 1" xfId="81" xr:uid="{00000000-0005-0000-0000-000054000000}"/>
    <cellStyle name="Neutral 1 2" xfId="82" xr:uid="{00000000-0005-0000-0000-000055000000}"/>
    <cellStyle name="Neutral 17" xfId="83" xr:uid="{00000000-0005-0000-0000-000056000000}"/>
    <cellStyle name="Neutral 2" xfId="84" xr:uid="{00000000-0005-0000-0000-000057000000}"/>
    <cellStyle name="Normal" xfId="0" builtinId="0"/>
    <cellStyle name="Normal 2" xfId="85" xr:uid="{00000000-0005-0000-0000-000058000000}"/>
    <cellStyle name="Normal 3" xfId="86" xr:uid="{00000000-0005-0000-0000-000059000000}"/>
    <cellStyle name="Normal_OPAS" xfId="87" xr:uid="{00000000-0005-0000-0000-00005A000000}"/>
    <cellStyle name="Note" xfId="7" xr:uid="{00000000-0005-0000-0000-00000A000000}"/>
    <cellStyle name="Note 1" xfId="88" xr:uid="{00000000-0005-0000-0000-00005B000000}"/>
    <cellStyle name="Note 1 2" xfId="89" xr:uid="{00000000-0005-0000-0000-00005C000000}"/>
    <cellStyle name="Note 18" xfId="90" xr:uid="{00000000-0005-0000-0000-00005D000000}"/>
    <cellStyle name="Note 2" xfId="91" xr:uid="{00000000-0005-0000-0000-00005E000000}"/>
    <cellStyle name="Result" xfId="92" xr:uid="{00000000-0005-0000-0000-00005F000000}"/>
    <cellStyle name="Result2" xfId="93" xr:uid="{00000000-0005-0000-0000-000060000000}"/>
    <cellStyle name="Resultado" xfId="94" xr:uid="{00000000-0005-0000-0000-000061000000}"/>
    <cellStyle name="Resultado2" xfId="95" xr:uid="{00000000-0005-0000-0000-000062000000}"/>
    <cellStyle name="Status" xfId="10" xr:uid="{00000000-0005-0000-0000-00000D000000}"/>
    <cellStyle name="Status 1" xfId="96" xr:uid="{00000000-0005-0000-0000-000063000000}"/>
    <cellStyle name="Status 1 2" xfId="97" xr:uid="{00000000-0005-0000-0000-000064000000}"/>
    <cellStyle name="Status 19" xfId="98" xr:uid="{00000000-0005-0000-0000-000065000000}"/>
    <cellStyle name="Status 2" xfId="99" xr:uid="{00000000-0005-0000-0000-000066000000}"/>
    <cellStyle name="Text" xfId="6" xr:uid="{00000000-0005-0000-0000-000009000000}"/>
    <cellStyle name="Text 1" xfId="100" xr:uid="{00000000-0005-0000-0000-000067000000}"/>
    <cellStyle name="Text 1 2" xfId="101" xr:uid="{00000000-0005-0000-0000-000068000000}"/>
    <cellStyle name="Text 2" xfId="102" xr:uid="{00000000-0005-0000-0000-000069000000}"/>
    <cellStyle name="Text 20" xfId="103" xr:uid="{00000000-0005-0000-0000-00006A000000}"/>
    <cellStyle name="Título 5" xfId="104" xr:uid="{00000000-0005-0000-0000-00006B000000}"/>
    <cellStyle name="Título1" xfId="105" xr:uid="{00000000-0005-0000-0000-00006C000000}"/>
    <cellStyle name="Vírgula" xfId="1" builtinId="3"/>
    <cellStyle name="Vírgula 2" xfId="106" xr:uid="{00000000-0005-0000-0000-00006D000000}"/>
    <cellStyle name="Warning" xfId="14" xr:uid="{00000000-0005-0000-0000-000011000000}"/>
    <cellStyle name="Warning 1" xfId="107" xr:uid="{00000000-0005-0000-0000-00006E000000}"/>
    <cellStyle name="Warning 1 2" xfId="108" xr:uid="{00000000-0005-0000-0000-00006F000000}"/>
    <cellStyle name="Warning 2" xfId="109" xr:uid="{00000000-0005-0000-0000-000070000000}"/>
    <cellStyle name="Warning 21" xfId="110" xr:uid="{00000000-0005-0000-0000-00007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CCCCCC"/>
      <rgbColor rgb="FF808080"/>
      <rgbColor rgb="FFB2B2B2"/>
      <rgbColor rgb="FF4D4D4D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70C0"/>
      <rgbColor rgb="FF0000EE"/>
      <rgbColor rgb="FF00B0F0"/>
      <rgbColor rgb="FFDDDDDD"/>
      <rgbColor rgb="FFCCFFCC"/>
      <rgbColor rgb="FFFFFF99"/>
      <rgbColor rgb="FF99CCFF"/>
      <rgbColor rgb="FFFFCCCC"/>
      <rgbColor rgb="FFCC99FF"/>
      <rgbColor rgb="FFFFCC99"/>
      <rgbColor rgb="FF4472C4"/>
      <rgbColor rgb="FF5B9BD5"/>
      <rgbColor rgb="FF80A000"/>
      <rgbColor rgb="FFFFC000"/>
      <rgbColor rgb="FFFF9900"/>
      <rgbColor rgb="FFC55A11"/>
      <rgbColor rgb="FF595959"/>
      <rgbColor rgb="FF8B8B8B"/>
      <rgbColor rgb="FF006600"/>
      <rgbColor rgb="FF00B050"/>
      <rgbColor rgb="FF111111"/>
      <rgbColor rgb="FF404040"/>
      <rgbColor rgb="FF9966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1.6651732377538801E-2"/>
          <c:y val="5.0918635170603702E-2"/>
          <c:w val="0.93884408602150504"/>
          <c:h val="0.735695538057743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'Resumo pós-graduação'!$B$21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'Resumo pós-graduação'!$C$20:$F$20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'Resumo pós-graduação'!$C$21:$F$21</c:f>
              <c:numCache>
                <c:formatCode>General</c:formatCode>
                <c:ptCount val="4"/>
                <c:pt idx="0" formatCode="0">
                  <c:v>18</c:v>
                </c:pt>
                <c:pt idx="1">
                  <c:v>27</c:v>
                </c:pt>
                <c:pt idx="2">
                  <c:v>39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F-45E0-A332-805ED2F912FA}"/>
            </c:ext>
          </c:extLst>
        </c:ser>
        <c:ser>
          <c:idx val="1"/>
          <c:order val="1"/>
          <c:tx>
            <c:strRef>
              <c:f>'Resumo pós-graduação'!$B$22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'Resumo pós-graduação'!$C$20:$F$20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'Resumo pós-graduação'!$C$22:$F$22</c:f>
              <c:numCache>
                <c:formatCode>General</c:formatCode>
                <c:ptCount val="4"/>
                <c:pt idx="0">
                  <c:v>142</c:v>
                </c:pt>
                <c:pt idx="1">
                  <c:v>288</c:v>
                </c:pt>
                <c:pt idx="2">
                  <c:v>316</c:v>
                </c:pt>
                <c:pt idx="3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AF-45E0-A332-805ED2F912FA}"/>
            </c:ext>
          </c:extLst>
        </c:ser>
        <c:ser>
          <c:idx val="2"/>
          <c:order val="2"/>
          <c:tx>
            <c:strRef>
              <c:f>'Resumo pós-graduação'!$B$23</c:f>
              <c:strCache>
                <c:ptCount val="1"/>
                <c:pt idx="0">
                  <c:v>Especialização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'Resumo pós-graduação'!$C$20:$F$20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'Resumo pós-graduação'!$C$23:$F$23</c:f>
              <c:numCache>
                <c:formatCode>General</c:formatCode>
                <c:ptCount val="4"/>
                <c:pt idx="0">
                  <c:v>186</c:v>
                </c:pt>
                <c:pt idx="1">
                  <c:v>1083</c:v>
                </c:pt>
                <c:pt idx="2">
                  <c:v>270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AF-45E0-A332-805ED2F91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278411"/>
        <c:axId val="84334003"/>
      </c:barChart>
      <c:catAx>
        <c:axId val="882784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84334003"/>
        <c:crosses val="autoZero"/>
        <c:auto val="1"/>
        <c:lblAlgn val="ctr"/>
        <c:lblOffset val="100"/>
        <c:noMultiLvlLbl val="1"/>
      </c:catAx>
      <c:valAx>
        <c:axId val="84334003"/>
        <c:scaling>
          <c:orientation val="minMax"/>
        </c:scaling>
        <c:delete val="1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crossAx val="88278411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'Resumo pós-graduação'!$B$30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'Resumo pós-graduação'!$C$28:$F$29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'Resumo pós-graduação'!$C$30:$F$30</c:f>
              <c:numCache>
                <c:formatCode>General</c:formatCode>
                <c:ptCount val="4"/>
                <c:pt idx="0" formatCode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6-47DB-A81A-773AF1A9FABE}"/>
            </c:ext>
          </c:extLst>
        </c:ser>
        <c:ser>
          <c:idx val="1"/>
          <c:order val="1"/>
          <c:tx>
            <c:strRef>
              <c:f>'Resumo pós-graduação'!$B$31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'Resumo pós-graduação'!$C$28:$F$29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'Resumo pós-graduação'!$C$31:$F$31</c:f>
              <c:numCache>
                <c:formatCode>General</c:formatCode>
                <c:ptCount val="4"/>
                <c:pt idx="0">
                  <c:v>127</c:v>
                </c:pt>
                <c:pt idx="1">
                  <c:v>288</c:v>
                </c:pt>
                <c:pt idx="2">
                  <c:v>266</c:v>
                </c:pt>
                <c:pt idx="3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C6-47DB-A81A-773AF1A9FABE}"/>
            </c:ext>
          </c:extLst>
        </c:ser>
        <c:ser>
          <c:idx val="2"/>
          <c:order val="2"/>
          <c:tx>
            <c:strRef>
              <c:f>'Resumo pós-graduação'!$B$32</c:f>
              <c:strCache>
                <c:ptCount val="1"/>
                <c:pt idx="0">
                  <c:v>Especialização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'Resumo pós-graduação'!$C$28:$F$29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'Resumo pós-graduação'!$C$32:$F$32</c:f>
              <c:numCache>
                <c:formatCode>General</c:formatCode>
                <c:ptCount val="4"/>
                <c:pt idx="0">
                  <c:v>734</c:v>
                </c:pt>
                <c:pt idx="1">
                  <c:v>541</c:v>
                </c:pt>
                <c:pt idx="2">
                  <c:v>218</c:v>
                </c:pt>
                <c:pt idx="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C6-47DB-A81A-773AF1A9F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22924"/>
        <c:axId val="38124575"/>
      </c:barChart>
      <c:catAx>
        <c:axId val="347229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38124575"/>
        <c:crosses val="autoZero"/>
        <c:auto val="1"/>
        <c:lblAlgn val="ctr"/>
        <c:lblOffset val="100"/>
        <c:noMultiLvlLbl val="1"/>
      </c:catAx>
      <c:valAx>
        <c:axId val="38124575"/>
        <c:scaling>
          <c:orientation val="minMax"/>
        </c:scaling>
        <c:delete val="1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crossAx val="34722924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'Resumo pós-graduação'!$B$38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'Resumo pós-graduação'!$C$37:$F$37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'Resumo pós-graduação'!$C$38:$F$38</c:f>
              <c:numCache>
                <c:formatCode>General</c:formatCode>
                <c:ptCount val="4"/>
                <c:pt idx="0">
                  <c:v>20</c:v>
                </c:pt>
                <c:pt idx="1">
                  <c:v>34</c:v>
                </c:pt>
                <c:pt idx="2">
                  <c:v>49</c:v>
                </c:pt>
                <c:pt idx="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3-440F-8A9D-A6D4ADF25633}"/>
            </c:ext>
          </c:extLst>
        </c:ser>
        <c:ser>
          <c:idx val="1"/>
          <c:order val="1"/>
          <c:tx>
            <c:strRef>
              <c:f>'Resumo pós-graduação'!$B$39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'Resumo pós-graduação'!$C$37:$F$37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'Resumo pós-graduação'!$C$39:$F$39</c:f>
              <c:numCache>
                <c:formatCode>General</c:formatCode>
                <c:ptCount val="4"/>
                <c:pt idx="0">
                  <c:v>113</c:v>
                </c:pt>
                <c:pt idx="1">
                  <c:v>331</c:v>
                </c:pt>
                <c:pt idx="2">
                  <c:v>514.5</c:v>
                </c:pt>
                <c:pt idx="3">
                  <c:v>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3-440F-8A9D-A6D4ADF25633}"/>
            </c:ext>
          </c:extLst>
        </c:ser>
        <c:ser>
          <c:idx val="2"/>
          <c:order val="2"/>
          <c:tx>
            <c:strRef>
              <c:f>'Resumo pós-graduação'!$B$40</c:f>
              <c:strCache>
                <c:ptCount val="1"/>
                <c:pt idx="0">
                  <c:v>Especialização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'Resumo pós-graduação'!$C$37:$F$37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'Resumo pós-graduação'!$C$40:$F$40</c:f>
              <c:numCache>
                <c:formatCode>General</c:formatCode>
                <c:ptCount val="4"/>
                <c:pt idx="0">
                  <c:v>734</c:v>
                </c:pt>
                <c:pt idx="1">
                  <c:v>617</c:v>
                </c:pt>
                <c:pt idx="2">
                  <c:v>735</c:v>
                </c:pt>
                <c:pt idx="3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23-440F-8A9D-A6D4ADF25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62306"/>
        <c:axId val="55483670"/>
      </c:barChart>
      <c:catAx>
        <c:axId val="4546230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55483670"/>
        <c:crosses val="autoZero"/>
        <c:auto val="1"/>
        <c:lblAlgn val="ctr"/>
        <c:lblOffset val="100"/>
        <c:noMultiLvlLbl val="1"/>
      </c:catAx>
      <c:valAx>
        <c:axId val="55483670"/>
        <c:scaling>
          <c:orientation val="minMax"/>
        </c:scaling>
        <c:delete val="1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crossAx val="45462306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'Resumo pós-graduação'!$B$46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'Resumo pós-graduação'!$C$45:$F$45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'Resumo pós-graduação'!$C$46:$F$46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D-4597-9492-F0EE161D5FB6}"/>
            </c:ext>
          </c:extLst>
        </c:ser>
        <c:ser>
          <c:idx val="1"/>
          <c:order val="1"/>
          <c:tx>
            <c:strRef>
              <c:f>'Resumo pós-graduação'!$B$47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'Resumo pós-graduação'!$C$45:$F$45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'Resumo pós-graduação'!$C$47:$F$47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117</c:v>
                </c:pt>
                <c:pt idx="3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7D-4597-9492-F0EE161D5FB6}"/>
            </c:ext>
          </c:extLst>
        </c:ser>
        <c:ser>
          <c:idx val="2"/>
          <c:order val="2"/>
          <c:tx>
            <c:strRef>
              <c:f>'Resumo pós-graduação'!$B$48</c:f>
              <c:strCache>
                <c:ptCount val="1"/>
                <c:pt idx="0">
                  <c:v>Especialização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'Resumo pós-graduação'!$C$45:$F$45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'Resumo pós-graduação'!$C$48:$F$48</c:f>
              <c:numCache>
                <c:formatCode>General</c:formatCode>
                <c:ptCount val="4"/>
                <c:pt idx="0">
                  <c:v>256</c:v>
                </c:pt>
                <c:pt idx="1">
                  <c:v>64</c:v>
                </c:pt>
                <c:pt idx="2">
                  <c:v>376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7D-4597-9492-F0EE161D5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37981"/>
        <c:axId val="73013755"/>
      </c:barChart>
      <c:catAx>
        <c:axId val="343798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73013755"/>
        <c:crosses val="autoZero"/>
        <c:auto val="1"/>
        <c:lblAlgn val="ctr"/>
        <c:lblOffset val="100"/>
        <c:noMultiLvlLbl val="1"/>
      </c:catAx>
      <c:valAx>
        <c:axId val="73013755"/>
        <c:scaling>
          <c:orientation val="minMax"/>
        </c:scaling>
        <c:delete val="1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crossAx val="3437981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view3D>
      <c:rotX val="10"/>
      <c:rotY val="20"/>
      <c:rAngAx val="0"/>
      <c:perspective val="20"/>
    </c:view3D>
    <c:floor>
      <c:thickness val="0"/>
      <c:spPr>
        <a:noFill/>
        <a:ln w="6480">
          <a:noFill/>
        </a:ln>
      </c:spPr>
    </c:floor>
    <c:sideWall>
      <c:thickness val="0"/>
      <c:spPr>
        <a:noFill/>
        <a:ln>
          <a:solidFill>
            <a:srgbClr val="D9D9D9"/>
          </a:solidFill>
        </a:ln>
      </c:spPr>
    </c:sideWall>
    <c:backWall>
      <c:thickness val="0"/>
      <c:spPr>
        <a:noFill/>
        <a:ln>
          <a:solidFill>
            <a:srgbClr val="D9D9D9"/>
          </a:solidFill>
        </a:ln>
      </c:spPr>
    </c:backWall>
    <c:plotArea>
      <c:layout>
        <c:manualLayout>
          <c:layoutTarget val="inner"/>
          <c:xMode val="edge"/>
          <c:yMode val="edge"/>
          <c:x val="1.0038022813688201E-2"/>
          <c:y val="1.2442969722107E-3"/>
          <c:w val="0.98980988593155905"/>
          <c:h val="0.906262961426793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'Resumo pós-graduação'!$B$54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'Resumo pós-graduação'!$C$53:$J$53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'Resumo pós-graduação'!$C$54:$J$54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4-4273-B79F-426205F255CB}"/>
            </c:ext>
          </c:extLst>
        </c:ser>
        <c:ser>
          <c:idx val="1"/>
          <c:order val="1"/>
          <c:tx>
            <c:strRef>
              <c:f>'Resumo pós-graduação'!$B$55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'Resumo pós-graduação'!$C$53:$J$53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'Resumo pós-graduação'!$C$55:$J$55</c:f>
              <c:numCache>
                <c:formatCode>General</c:formatCode>
                <c:ptCount val="8"/>
                <c:pt idx="0">
                  <c:v>0</c:v>
                </c:pt>
                <c:pt idx="1">
                  <c:v>14</c:v>
                </c:pt>
                <c:pt idx="2">
                  <c:v>44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44-4273-B79F-426205F255CB}"/>
            </c:ext>
          </c:extLst>
        </c:ser>
        <c:ser>
          <c:idx val="2"/>
          <c:order val="2"/>
          <c:tx>
            <c:strRef>
              <c:f>'Resumo pós-graduação'!$B$56</c:f>
              <c:strCache>
                <c:ptCount val="1"/>
                <c:pt idx="0">
                  <c:v>Especialização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544-4273-B79F-426205F255C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544-4273-B79F-426205F255CB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 b="0" strike="noStrike" spc="-1">
                      <a:solidFill>
                        <a:srgbClr val="404040"/>
                      </a:solidFill>
                      <a:latin typeface="Calibri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44-4273-B79F-426205F255CB}"/>
                </c:ext>
              </c:extLst>
            </c:dLbl>
            <c:dLbl>
              <c:idx val="1"/>
              <c:layout>
                <c:manualLayout>
                  <c:x val="1.6991330407791931E-2"/>
                  <c:y val="-4.4828486915024363E-3"/>
                </c:manualLayout>
              </c:layout>
              <c:spPr/>
              <c:txPr>
                <a:bodyPr/>
                <a:lstStyle/>
                <a:p>
                  <a:pPr>
                    <a:defRPr sz="900" b="0" strike="noStrike" spc="-1">
                      <a:solidFill>
                        <a:srgbClr val="404040"/>
                      </a:solidFill>
                      <a:latin typeface="Calibri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44-4273-B79F-426205F255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'Resumo pós-graduação'!$C$53:$J$53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'Resumo pós-graduação'!$C$56:$J$56</c:f>
              <c:numCache>
                <c:formatCode>General</c:formatCode>
                <c:ptCount val="8"/>
                <c:pt idx="0">
                  <c:v>0</c:v>
                </c:pt>
                <c:pt idx="1">
                  <c:v>19</c:v>
                </c:pt>
                <c:pt idx="2">
                  <c:v>230</c:v>
                </c:pt>
                <c:pt idx="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44-4273-B79F-426205F25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6171672"/>
        <c:axId val="80772726"/>
        <c:axId val="0"/>
      </c:bar3DChart>
      <c:catAx>
        <c:axId val="4617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80772726"/>
        <c:crossesAt val="1"/>
        <c:auto val="1"/>
        <c:lblAlgn val="ctr"/>
        <c:lblOffset val="100"/>
        <c:noMultiLvlLbl val="1"/>
      </c:catAx>
      <c:valAx>
        <c:axId val="80772726"/>
        <c:scaling>
          <c:orientation val="minMax"/>
          <c:max val="300"/>
        </c:scaling>
        <c:delete val="1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crossAx val="46171672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'Resumo pós-graduação'!$B$14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'Resumo pós-graduação'!$C$13:$F$13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'Resumo pós-graduação'!$C$14:$F$14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CE-4810-9DAE-76603DFEF310}"/>
            </c:ext>
          </c:extLst>
        </c:ser>
        <c:ser>
          <c:idx val="1"/>
          <c:order val="1"/>
          <c:tx>
            <c:strRef>
              <c:f>'Resumo pós-graduação'!$B$15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'Resumo pós-graduação'!$C$13:$F$13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'Resumo pós-graduação'!$C$15:$F$15</c:f>
              <c:numCache>
                <c:formatCode>General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CE-4810-9DAE-76603DFEF310}"/>
            </c:ext>
          </c:extLst>
        </c:ser>
        <c:ser>
          <c:idx val="2"/>
          <c:order val="2"/>
          <c:tx>
            <c:strRef>
              <c:f>'Resumo pós-graduação'!$B$16</c:f>
              <c:strCache>
                <c:ptCount val="1"/>
                <c:pt idx="0">
                  <c:v>Especialização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'Resumo pós-graduação'!$C$13:$F$13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'Resumo pós-graduação'!$C$16:$F$16</c:f>
              <c:numCache>
                <c:formatCode>General</c:formatCode>
                <c:ptCount val="4"/>
                <c:pt idx="0">
                  <c:v>11</c:v>
                </c:pt>
                <c:pt idx="1">
                  <c:v>17</c:v>
                </c:pt>
                <c:pt idx="2">
                  <c:v>20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CE-4810-9DAE-76603DFEF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33053"/>
        <c:axId val="57695617"/>
      </c:barChart>
      <c:catAx>
        <c:axId val="3163305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57695617"/>
        <c:crosses val="autoZero"/>
        <c:auto val="1"/>
        <c:lblAlgn val="ctr"/>
        <c:lblOffset val="100"/>
        <c:noMultiLvlLbl val="1"/>
      </c:catAx>
      <c:valAx>
        <c:axId val="57695617"/>
        <c:scaling>
          <c:orientation val="minMax"/>
        </c:scaling>
        <c:delete val="1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crossAx val="31633053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Qualifica&#231;&#227;o CAPES'!A1"/><Relationship Id="rId13" Type="http://schemas.openxmlformats.org/officeDocument/2006/relationships/hyperlink" Target="#'Unidades com lato sensu'!A1"/><Relationship Id="rId18" Type="http://schemas.openxmlformats.org/officeDocument/2006/relationships/image" Target="../media/image1.png"/><Relationship Id="rId3" Type="http://schemas.openxmlformats.org/officeDocument/2006/relationships/hyperlink" Target="#'Conceito capes'!A1"/><Relationship Id="rId21" Type="http://schemas.openxmlformats.org/officeDocument/2006/relationships/hyperlink" Target="#'Envolvimento lato senu'!A1"/><Relationship Id="rId7" Type="http://schemas.openxmlformats.org/officeDocument/2006/relationships/hyperlink" Target="#'Convenio Proap Capes'!A1"/><Relationship Id="rId12" Type="http://schemas.openxmlformats.org/officeDocument/2006/relationships/hyperlink" Target="#OPAS!A1"/><Relationship Id="rId17" Type="http://schemas.openxmlformats.org/officeDocument/2006/relationships/hyperlink" Target="#'Resumo p&#243;s-gradua&#231;&#227;o'!A1"/><Relationship Id="rId2" Type="http://schemas.openxmlformats.org/officeDocument/2006/relationships/hyperlink" Target="#'ProfMat Ddos'!A1"/><Relationship Id="rId16" Type="http://schemas.openxmlformats.org/officeDocument/2006/relationships/hyperlink" Target="#'Ofertados 2016_2019'!A1"/><Relationship Id="rId20" Type="http://schemas.openxmlformats.org/officeDocument/2006/relationships/hyperlink" Target="#'Indice max min'!A1"/><Relationship Id="rId1" Type="http://schemas.openxmlformats.org/officeDocument/2006/relationships/hyperlink" Target="#'Profletras CG'!A1"/><Relationship Id="rId6" Type="http://schemas.openxmlformats.org/officeDocument/2006/relationships/hyperlink" Target="#'Convenio FAPEMS'!A1"/><Relationship Id="rId11" Type="http://schemas.openxmlformats.org/officeDocument/2006/relationships/hyperlink" Target="#'TX sucesso Programa'!A1"/><Relationship Id="rId24" Type="http://schemas.openxmlformats.org/officeDocument/2006/relationships/hyperlink" Target="#Internacionaliza&#231;&#227;o!A1"/><Relationship Id="rId5" Type="http://schemas.openxmlformats.org/officeDocument/2006/relationships/hyperlink" Target="#'Ofertados 2019'!A1"/><Relationship Id="rId15" Type="http://schemas.openxmlformats.org/officeDocument/2006/relationships/hyperlink" Target="#Evolu&#231;&#227;o!A1"/><Relationship Id="rId23" Type="http://schemas.openxmlformats.org/officeDocument/2006/relationships/hyperlink" Target="#'Bolsas PIBAP'!A1"/><Relationship Id="rId10" Type="http://schemas.openxmlformats.org/officeDocument/2006/relationships/hyperlink" Target="#'Unidades com stricto sensu'!A1"/><Relationship Id="rId19" Type="http://schemas.openxmlformats.org/officeDocument/2006/relationships/hyperlink" Target="#'Indice matr'!A1"/><Relationship Id="rId4" Type="http://schemas.openxmlformats.org/officeDocument/2006/relationships/hyperlink" Target="#'Profletras Ddos'!A1"/><Relationship Id="rId9" Type="http://schemas.openxmlformats.org/officeDocument/2006/relationships/hyperlink" Target="#'ProfHistoria Amambai'!A1"/><Relationship Id="rId14" Type="http://schemas.openxmlformats.org/officeDocument/2006/relationships/hyperlink" Target="#'Resumo anual Bolsas '!A1"/><Relationship Id="rId22" Type="http://schemas.openxmlformats.org/officeDocument/2006/relationships/hyperlink" Target="#'Bolsas Capes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4.png"/><Relationship Id="rId7" Type="http://schemas.openxmlformats.org/officeDocument/2006/relationships/chart" Target="../charts/chart4.xml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514200</xdr:colOff>
      <xdr:row>35</xdr:row>
      <xdr:rowOff>24300</xdr:rowOff>
    </xdr:from>
    <xdr:to>
      <xdr:col>15</xdr:col>
      <xdr:colOff>545280</xdr:colOff>
      <xdr:row>37</xdr:row>
      <xdr:rowOff>187080</xdr:rowOff>
    </xdr:to>
    <xdr:sp macro="" textlink="">
      <xdr:nvSpPr>
        <xdr:cNvPr id="2" name="Custom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91000" y="6729900"/>
          <a:ext cx="4298280" cy="54378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Execução de Orçamento  Convênio PROFLETRAS - Campo Grande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8</xdr:col>
      <xdr:colOff>527145</xdr:colOff>
      <xdr:row>47</xdr:row>
      <xdr:rowOff>20250</xdr:rowOff>
    </xdr:from>
    <xdr:to>
      <xdr:col>15</xdr:col>
      <xdr:colOff>549825</xdr:colOff>
      <xdr:row>49</xdr:row>
      <xdr:rowOff>157830</xdr:rowOff>
    </xdr:to>
    <xdr:sp macro="" textlink="">
      <xdr:nvSpPr>
        <xdr:cNvPr id="3" name="CustomShap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03945" y="9011850"/>
          <a:ext cx="4289880" cy="51858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Execução de Orçamento  Convênio PROFMAT Dourados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166680</xdr:colOff>
      <xdr:row>26</xdr:row>
      <xdr:rowOff>143640</xdr:rowOff>
    </xdr:from>
    <xdr:to>
      <xdr:col>8</xdr:col>
      <xdr:colOff>223200</xdr:colOff>
      <xdr:row>29</xdr:row>
      <xdr:rowOff>131040</xdr:rowOff>
    </xdr:to>
    <xdr:sp macro="" textlink="">
      <xdr:nvSpPr>
        <xdr:cNvPr id="4" name="CustomShap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11800" y="4753440"/>
          <a:ext cx="4572360" cy="51336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Mestrado e Doutorado: conceito Capes 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8</xdr:col>
      <xdr:colOff>514920</xdr:colOff>
      <xdr:row>39</xdr:row>
      <xdr:rowOff>23190</xdr:rowOff>
    </xdr:from>
    <xdr:to>
      <xdr:col>15</xdr:col>
      <xdr:colOff>546000</xdr:colOff>
      <xdr:row>42</xdr:row>
      <xdr:rowOff>3750</xdr:rowOff>
    </xdr:to>
    <xdr:sp macro="" textlink="">
      <xdr:nvSpPr>
        <xdr:cNvPr id="5" name="CustomShap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391720" y="7490790"/>
          <a:ext cx="4298280" cy="55206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Execução de Orçamento  Convênio PROFLETRAS - Dourados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204120</xdr:colOff>
      <xdr:row>10</xdr:row>
      <xdr:rowOff>108000</xdr:rowOff>
    </xdr:from>
    <xdr:to>
      <xdr:col>8</xdr:col>
      <xdr:colOff>249480</xdr:colOff>
      <xdr:row>13</xdr:row>
      <xdr:rowOff>122760</xdr:rowOff>
    </xdr:to>
    <xdr:sp macro="" textlink="">
      <xdr:nvSpPr>
        <xdr:cNvPr id="6" name="CustomShape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9240" y="1913760"/>
          <a:ext cx="4561200" cy="54072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Cursos e Programas de Pós-graduação ofertados em 2019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8</xdr:col>
      <xdr:colOff>518985</xdr:colOff>
      <xdr:row>31</xdr:row>
      <xdr:rowOff>2115</xdr:rowOff>
    </xdr:from>
    <xdr:to>
      <xdr:col>15</xdr:col>
      <xdr:colOff>549945</xdr:colOff>
      <xdr:row>34</xdr:row>
      <xdr:rowOff>10035</xdr:rowOff>
    </xdr:to>
    <xdr:sp macro="" textlink="">
      <xdr:nvSpPr>
        <xdr:cNvPr id="7" name="CustomShap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95785" y="5945715"/>
          <a:ext cx="4298160" cy="57942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Execução de Orçamento  Convênio FAPEMS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8</xdr:col>
      <xdr:colOff>534630</xdr:colOff>
      <xdr:row>26</xdr:row>
      <xdr:rowOff>159000</xdr:rowOff>
    </xdr:from>
    <xdr:to>
      <xdr:col>15</xdr:col>
      <xdr:colOff>563430</xdr:colOff>
      <xdr:row>29</xdr:row>
      <xdr:rowOff>148560</xdr:rowOff>
    </xdr:to>
    <xdr:sp macro="" textlink="">
      <xdr:nvSpPr>
        <xdr:cNvPr id="8" name="CustomShap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411430" y="5150100"/>
          <a:ext cx="4296000" cy="56106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Execução de Orçamento Convênio PROAP/CAPES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174240</xdr:colOff>
      <xdr:row>34</xdr:row>
      <xdr:rowOff>98640</xdr:rowOff>
    </xdr:from>
    <xdr:to>
      <xdr:col>8</xdr:col>
      <xdr:colOff>208080</xdr:colOff>
      <xdr:row>37</xdr:row>
      <xdr:rowOff>50400</xdr:rowOff>
    </xdr:to>
    <xdr:sp macro="" textlink="">
      <xdr:nvSpPr>
        <xdr:cNvPr id="9" name="CustomShape 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19360" y="6110640"/>
          <a:ext cx="4549680" cy="47772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Qualificação CAPES da UEMS 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8</xdr:col>
      <xdr:colOff>512385</xdr:colOff>
      <xdr:row>43</xdr:row>
      <xdr:rowOff>6045</xdr:rowOff>
    </xdr:from>
    <xdr:to>
      <xdr:col>15</xdr:col>
      <xdr:colOff>546225</xdr:colOff>
      <xdr:row>46</xdr:row>
      <xdr:rowOff>25125</xdr:rowOff>
    </xdr:to>
    <xdr:sp macro="" textlink="">
      <xdr:nvSpPr>
        <xdr:cNvPr id="10" name="CustomShape 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389185" y="8235645"/>
          <a:ext cx="4301040" cy="59058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Execução de Orçamento  Convênio PROFHISTÓRIA – Amambai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155520</xdr:colOff>
      <xdr:row>53</xdr:row>
      <xdr:rowOff>174240</xdr:rowOff>
    </xdr:from>
    <xdr:to>
      <xdr:col>8</xdr:col>
      <xdr:colOff>212040</xdr:colOff>
      <xdr:row>56</xdr:row>
      <xdr:rowOff>134640</xdr:rowOff>
    </xdr:to>
    <xdr:sp macro="" textlink="">
      <xdr:nvSpPr>
        <xdr:cNvPr id="11" name="CustomShape 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00640" y="9516240"/>
          <a:ext cx="4572360" cy="48600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Número de Unidades fora da sede com Programas de Pós-graduação Stricto Sensu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188640</xdr:colOff>
      <xdr:row>30</xdr:row>
      <xdr:rowOff>114840</xdr:rowOff>
    </xdr:from>
    <xdr:to>
      <xdr:col>8</xdr:col>
      <xdr:colOff>222480</xdr:colOff>
      <xdr:row>33</xdr:row>
      <xdr:rowOff>106200</xdr:rowOff>
    </xdr:to>
    <xdr:sp macro="" textlink="">
      <xdr:nvSpPr>
        <xdr:cNvPr id="12" name="CustomShape 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33760" y="5425920"/>
          <a:ext cx="4549680" cy="51696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0" rIns="9000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Evolução do conceito Capes dos programas de Mestrado e Doutorado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8</xdr:col>
      <xdr:colOff>522690</xdr:colOff>
      <xdr:row>50</xdr:row>
      <xdr:rowOff>152040</xdr:rowOff>
    </xdr:from>
    <xdr:to>
      <xdr:col>15</xdr:col>
      <xdr:colOff>556530</xdr:colOff>
      <xdr:row>53</xdr:row>
      <xdr:rowOff>85740</xdr:rowOff>
    </xdr:to>
    <xdr:sp macro="" textlink="">
      <xdr:nvSpPr>
        <xdr:cNvPr id="13" name="CustomShape 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399490" y="9715140"/>
          <a:ext cx="4301040" cy="50520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Execução de Orçamento  Convênio OPAS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8</xdr:col>
      <xdr:colOff>497880</xdr:colOff>
      <xdr:row>10</xdr:row>
      <xdr:rowOff>157320</xdr:rowOff>
    </xdr:from>
    <xdr:to>
      <xdr:col>15</xdr:col>
      <xdr:colOff>551520</xdr:colOff>
      <xdr:row>14</xdr:row>
      <xdr:rowOff>19800</xdr:rowOff>
    </xdr:to>
    <xdr:sp macro="" textlink="">
      <xdr:nvSpPr>
        <xdr:cNvPr id="14" name="CustomShape 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658840" y="1963080"/>
          <a:ext cx="4569840" cy="56340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Número de Unidades fora da sede com Programas de Pós-graduação lato sensu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8</xdr:col>
      <xdr:colOff>534075</xdr:colOff>
      <xdr:row>22</xdr:row>
      <xdr:rowOff>151170</xdr:rowOff>
    </xdr:from>
    <xdr:to>
      <xdr:col>15</xdr:col>
      <xdr:colOff>584115</xdr:colOff>
      <xdr:row>25</xdr:row>
      <xdr:rowOff>147930</xdr:rowOff>
    </xdr:to>
    <xdr:sp macro="" textlink="">
      <xdr:nvSpPr>
        <xdr:cNvPr id="15" name="CustomShape 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10875" y="4380270"/>
          <a:ext cx="4317240" cy="56826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Resumo dos dados sobre bolsas concedidas 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168120</xdr:colOff>
      <xdr:row>21</xdr:row>
      <xdr:rowOff>127440</xdr:rowOff>
    </xdr:from>
    <xdr:to>
      <xdr:col>8</xdr:col>
      <xdr:colOff>199800</xdr:colOff>
      <xdr:row>25</xdr:row>
      <xdr:rowOff>110880</xdr:rowOff>
    </xdr:to>
    <xdr:sp macro="" textlink="">
      <xdr:nvSpPr>
        <xdr:cNvPr id="16" name="CustomShape 1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13240" y="3861000"/>
          <a:ext cx="4547520" cy="68472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Evolução das vagas, ingressantes, matriculados, concluintes, evadidos e afastados dos Cursos e Programas de Pós-graduação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218880</xdr:colOff>
      <xdr:row>14</xdr:row>
      <xdr:rowOff>90000</xdr:rowOff>
    </xdr:from>
    <xdr:to>
      <xdr:col>8</xdr:col>
      <xdr:colOff>252720</xdr:colOff>
      <xdr:row>17</xdr:row>
      <xdr:rowOff>21240</xdr:rowOff>
    </xdr:to>
    <xdr:sp macro="" textlink="">
      <xdr:nvSpPr>
        <xdr:cNvPr id="18" name="CustomShape 1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64000" y="2596680"/>
          <a:ext cx="4549680" cy="45720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0" rIns="9000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Cursos e Programas de Pós-graduação ofertados desde 2016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232920</xdr:colOff>
      <xdr:row>18</xdr:row>
      <xdr:rowOff>-360</xdr:rowOff>
    </xdr:from>
    <xdr:to>
      <xdr:col>8</xdr:col>
      <xdr:colOff>266760</xdr:colOff>
      <xdr:row>20</xdr:row>
      <xdr:rowOff>107640</xdr:rowOff>
    </xdr:to>
    <xdr:sp macro="" textlink="">
      <xdr:nvSpPr>
        <xdr:cNvPr id="19" name="CustomShape 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878040" y="3207600"/>
          <a:ext cx="4549680" cy="45828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0" rIns="9000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Resumo dos dados da Pós-graduação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518760</xdr:colOff>
      <xdr:row>4</xdr:row>
      <xdr:rowOff>60120</xdr:rowOff>
    </xdr:from>
    <xdr:to>
      <xdr:col>16</xdr:col>
      <xdr:colOff>562680</xdr:colOff>
      <xdr:row>8</xdr:row>
      <xdr:rowOff>57600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18760" y="814320"/>
          <a:ext cx="10366200" cy="698400"/>
        </a:xfrm>
        <a:prstGeom prst="flowChartInputOutput">
          <a:avLst/>
        </a:prstGeom>
        <a:solidFill>
          <a:srgbClr val="2F5597"/>
        </a:solidFill>
        <a:ln w="12600">
          <a:solidFill>
            <a:srgbClr val="32549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50000"/>
            </a:lnSpc>
          </a:pPr>
          <a:r>
            <a:rPr lang="pt-BR" sz="1400" b="1" strike="noStrike" spc="-1">
              <a:solidFill>
                <a:srgbClr val="FFFFFF"/>
              </a:solidFill>
              <a:latin typeface="Times New Roman"/>
            </a:rPr>
            <a:t>Indicadores da Pró-reitoria de Pesquisa, Pós-graduação e Inovação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150000"/>
            </a:lnSpc>
          </a:pPr>
          <a:r>
            <a:rPr lang="pt-BR" sz="1400" b="1" strike="noStrike" spc="-1">
              <a:solidFill>
                <a:srgbClr val="FFFFFF"/>
              </a:solidFill>
              <a:latin typeface="Times New Roman"/>
            </a:rPr>
            <a:t>Indicadores da Pós-graduação</a:t>
          </a:r>
          <a:endParaRPr lang="pt-BR" sz="14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42480</xdr:colOff>
      <xdr:row>0</xdr:row>
      <xdr:rowOff>74160</xdr:rowOff>
    </xdr:from>
    <xdr:to>
      <xdr:col>16</xdr:col>
      <xdr:colOff>508680</xdr:colOff>
      <xdr:row>3</xdr:row>
      <xdr:rowOff>201600</xdr:rowOff>
    </xdr:to>
    <xdr:pic>
      <xdr:nvPicPr>
        <xdr:cNvPr id="21" name="Imagem 3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687600" y="74160"/>
          <a:ext cx="10143360" cy="653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131400</xdr:colOff>
      <xdr:row>42</xdr:row>
      <xdr:rowOff>18720</xdr:rowOff>
    </xdr:from>
    <xdr:to>
      <xdr:col>8</xdr:col>
      <xdr:colOff>187920</xdr:colOff>
      <xdr:row>45</xdr:row>
      <xdr:rowOff>80640</xdr:rowOff>
    </xdr:to>
    <xdr:sp macro="" textlink="">
      <xdr:nvSpPr>
        <xdr:cNvPr id="22" name="CustomShape 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76520" y="7432920"/>
          <a:ext cx="4572360" cy="58752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Índice de matrículas em Programas de Pós-graduação Stricto Sensu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113400</xdr:colOff>
      <xdr:row>46</xdr:row>
      <xdr:rowOff>59040</xdr:rowOff>
    </xdr:from>
    <xdr:to>
      <xdr:col>8</xdr:col>
      <xdr:colOff>169920</xdr:colOff>
      <xdr:row>49</xdr:row>
      <xdr:rowOff>17640</xdr:rowOff>
    </xdr:to>
    <xdr:sp macro="" textlink="">
      <xdr:nvSpPr>
        <xdr:cNvPr id="23" name="CustomShape 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58520" y="8174160"/>
          <a:ext cx="4572360" cy="48456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Índice de programas de Pós-graduação com nota mínima e com nota máxima CAPES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151200</xdr:colOff>
      <xdr:row>50</xdr:row>
      <xdr:rowOff>4320</xdr:rowOff>
    </xdr:from>
    <xdr:to>
      <xdr:col>8</xdr:col>
      <xdr:colOff>207720</xdr:colOff>
      <xdr:row>53</xdr:row>
      <xdr:rowOff>13320</xdr:rowOff>
    </xdr:to>
    <xdr:sp macro="" textlink="">
      <xdr:nvSpPr>
        <xdr:cNvPr id="24" name="CustomShape 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96320" y="8820360"/>
          <a:ext cx="4572360" cy="53496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Índice de envolvimento dos alunos com a Pós-graduação  Lato Sensu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8</xdr:col>
      <xdr:colOff>521640</xdr:colOff>
      <xdr:row>15</xdr:row>
      <xdr:rowOff>360</xdr:rowOff>
    </xdr:from>
    <xdr:to>
      <xdr:col>15</xdr:col>
      <xdr:colOff>570960</xdr:colOff>
      <xdr:row>17</xdr:row>
      <xdr:rowOff>163800</xdr:rowOff>
    </xdr:to>
    <xdr:sp macro="" textlink="">
      <xdr:nvSpPr>
        <xdr:cNvPr id="25" name="CustomShape 1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682600" y="2682360"/>
          <a:ext cx="4565520" cy="51408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Histórico de Bolsas CAPES concedidas aos alunos dos Programas de Pós-graduação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8</xdr:col>
      <xdr:colOff>520560</xdr:colOff>
      <xdr:row>18</xdr:row>
      <xdr:rowOff>137160</xdr:rowOff>
    </xdr:from>
    <xdr:to>
      <xdr:col>15</xdr:col>
      <xdr:colOff>569880</xdr:colOff>
      <xdr:row>21</xdr:row>
      <xdr:rowOff>175320</xdr:rowOff>
    </xdr:to>
    <xdr:sp macro="" textlink="">
      <xdr:nvSpPr>
        <xdr:cNvPr id="26" name="CustomShape 1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681520" y="3345120"/>
          <a:ext cx="4565520" cy="56376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Histórico de Bolsas PIBAP concedidas aos alunos dos Programas de Pós-graduação</a:t>
          </a:r>
          <a:endParaRPr lang="pt-BR" sz="13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162000</xdr:colOff>
      <xdr:row>38</xdr:row>
      <xdr:rowOff>1080</xdr:rowOff>
    </xdr:from>
    <xdr:to>
      <xdr:col>8</xdr:col>
      <xdr:colOff>218520</xdr:colOff>
      <xdr:row>41</xdr:row>
      <xdr:rowOff>63000</xdr:rowOff>
    </xdr:to>
    <xdr:sp macro="" textlink="">
      <xdr:nvSpPr>
        <xdr:cNvPr id="27" name="CustomShape 1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807120" y="6714000"/>
          <a:ext cx="4572360" cy="587880"/>
        </a:xfrm>
        <a:prstGeom prst="flowChartAlternateProcess">
          <a:avLst/>
        </a:prstGeom>
        <a:solidFill>
          <a:srgbClr val="2F5597"/>
        </a:solidFill>
        <a:ln w="126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300" b="1" strike="noStrike" spc="-1">
              <a:solidFill>
                <a:srgbClr val="FFFFFF"/>
              </a:solidFill>
              <a:latin typeface="Times New Roman"/>
            </a:rPr>
            <a:t>Internacionalização dos Programas de Pós-graduação Stricto Sensu</a:t>
          </a:r>
          <a:endParaRPr lang="pt-BR" sz="1300" b="0" strike="noStrike" spc="-1">
            <a:latin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209520</xdr:colOff>
      <xdr:row>0</xdr:row>
      <xdr:rowOff>74160</xdr:rowOff>
    </xdr:from>
    <xdr:to>
      <xdr:col>6</xdr:col>
      <xdr:colOff>1019520</xdr:colOff>
      <xdr:row>3</xdr:row>
      <xdr:rowOff>137880</xdr:rowOff>
    </xdr:to>
    <xdr:pic>
      <xdr:nvPicPr>
        <xdr:cNvPr id="52" name="Imagem 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9520" y="74160"/>
          <a:ext cx="9639360" cy="589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193320</xdr:colOff>
      <xdr:row>0</xdr:row>
      <xdr:rowOff>47520</xdr:rowOff>
    </xdr:from>
    <xdr:to>
      <xdr:col>7</xdr:col>
      <xdr:colOff>410760</xdr:colOff>
      <xdr:row>3</xdr:row>
      <xdr:rowOff>146520</xdr:rowOff>
    </xdr:to>
    <xdr:pic>
      <xdr:nvPicPr>
        <xdr:cNvPr id="53" name="Imagem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4680" y="47520"/>
          <a:ext cx="8290800" cy="624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123825</xdr:colOff>
      <xdr:row>1048575</xdr:row>
      <xdr:rowOff>0</xdr:rowOff>
    </xdr:to>
    <xdr:sp macro="" textlink="">
      <xdr:nvSpPr>
        <xdr:cNvPr id="13314" name="_x0000_t202" hidden="1">
          <a:extLst>
            <a:ext uri="{FF2B5EF4-FFF2-40B4-BE49-F238E27FC236}">
              <a16:creationId xmlns:a16="http://schemas.microsoft.com/office/drawing/2014/main" id="{00000000-0008-0000-0C00-0000023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818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123825</xdr:colOff>
      <xdr:row>1048575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DB75037A-D732-4E52-8A82-D0B5D2CCDD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8181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123825</xdr:colOff>
      <xdr:row>1048575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3191A042-A861-46C7-B881-BAC04702C5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8181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152280</xdr:colOff>
      <xdr:row>0</xdr:row>
      <xdr:rowOff>57240</xdr:rowOff>
    </xdr:from>
    <xdr:to>
      <xdr:col>7</xdr:col>
      <xdr:colOff>199440</xdr:colOff>
      <xdr:row>3</xdr:row>
      <xdr:rowOff>156240</xdr:rowOff>
    </xdr:to>
    <xdr:pic>
      <xdr:nvPicPr>
        <xdr:cNvPr id="54" name="Imagem 2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57240"/>
          <a:ext cx="8835480" cy="624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231480</xdr:colOff>
      <xdr:row>0</xdr:row>
      <xdr:rowOff>47520</xdr:rowOff>
    </xdr:from>
    <xdr:to>
      <xdr:col>10</xdr:col>
      <xdr:colOff>410040</xdr:colOff>
      <xdr:row>3</xdr:row>
      <xdr:rowOff>146520</xdr:rowOff>
    </xdr:to>
    <xdr:pic>
      <xdr:nvPicPr>
        <xdr:cNvPr id="55" name="Imagem 1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2840" y="47520"/>
          <a:ext cx="10539360" cy="6703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43</xdr:row>
      <xdr:rowOff>123825</xdr:rowOff>
    </xdr:to>
    <xdr:sp macro="" textlink="">
      <xdr:nvSpPr>
        <xdr:cNvPr id="15362" name="_x0000_t202" hidden="1">
          <a:extLst>
            <a:ext uri="{FF2B5EF4-FFF2-40B4-BE49-F238E27FC236}">
              <a16:creationId xmlns:a16="http://schemas.microsoft.com/office/drawing/2014/main" id="{00000000-0008-0000-0E00-0000023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43</xdr:row>
      <xdr:rowOff>123825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5D88B9CC-EEBE-42BD-8761-509543ADE4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43</xdr:row>
      <xdr:rowOff>123825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88D4E06-9B3B-451C-8A91-612147EE37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76155</xdr:rowOff>
    </xdr:from>
    <xdr:to>
      <xdr:col>8</xdr:col>
      <xdr:colOff>1</xdr:colOff>
      <xdr:row>3</xdr:row>
      <xdr:rowOff>85875</xdr:rowOff>
    </xdr:to>
    <xdr:pic>
      <xdr:nvPicPr>
        <xdr:cNvPr id="56" name="Imagem 1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6700" y="76155"/>
          <a:ext cx="8524876" cy="5812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193320</xdr:colOff>
      <xdr:row>0</xdr:row>
      <xdr:rowOff>66600</xdr:rowOff>
    </xdr:from>
    <xdr:to>
      <xdr:col>10</xdr:col>
      <xdr:colOff>524160</xdr:colOff>
      <xdr:row>3</xdr:row>
      <xdr:rowOff>165600</xdr:rowOff>
    </xdr:to>
    <xdr:pic>
      <xdr:nvPicPr>
        <xdr:cNvPr id="57" name="Imagem 1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4680" y="66600"/>
          <a:ext cx="12023280" cy="6703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219075</xdr:colOff>
      <xdr:row>52</xdr:row>
      <xdr:rowOff>85725</xdr:rowOff>
    </xdr:to>
    <xdr:sp macro="" textlink="">
      <xdr:nvSpPr>
        <xdr:cNvPr id="17410" name="_x0000_t202" hidden="1">
          <a:extLst>
            <a:ext uri="{FF2B5EF4-FFF2-40B4-BE49-F238E27FC236}">
              <a16:creationId xmlns:a16="http://schemas.microsoft.com/office/drawing/2014/main" id="{00000000-0008-0000-1000-0000024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219075</xdr:colOff>
      <xdr:row>52</xdr:row>
      <xdr:rowOff>85725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37ADFAA2-53B1-44A4-BCE2-80E396B42C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219075</xdr:colOff>
      <xdr:row>52</xdr:row>
      <xdr:rowOff>85725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52617ED1-E1E5-4A18-9596-DED7F8D1FD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1357560</xdr:colOff>
      <xdr:row>0</xdr:row>
      <xdr:rowOff>190440</xdr:rowOff>
    </xdr:from>
    <xdr:to>
      <xdr:col>15</xdr:col>
      <xdr:colOff>805320</xdr:colOff>
      <xdr:row>0</xdr:row>
      <xdr:rowOff>940594</xdr:rowOff>
    </xdr:to>
    <xdr:pic>
      <xdr:nvPicPr>
        <xdr:cNvPr id="58" name="Imagem 1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07591" y="190440"/>
          <a:ext cx="12889917" cy="75015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1431720</xdr:colOff>
      <xdr:row>0</xdr:row>
      <xdr:rowOff>275040</xdr:rowOff>
    </xdr:from>
    <xdr:to>
      <xdr:col>14</xdr:col>
      <xdr:colOff>149400</xdr:colOff>
      <xdr:row>0</xdr:row>
      <xdr:rowOff>951840</xdr:rowOff>
    </xdr:to>
    <xdr:pic>
      <xdr:nvPicPr>
        <xdr:cNvPr id="59" name="Imagem 1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93080" y="275040"/>
          <a:ext cx="12565800" cy="67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126720</xdr:colOff>
      <xdr:row>0</xdr:row>
      <xdr:rowOff>66600</xdr:rowOff>
    </xdr:from>
    <xdr:to>
      <xdr:col>7</xdr:col>
      <xdr:colOff>438480</xdr:colOff>
      <xdr:row>3</xdr:row>
      <xdr:rowOff>163080</xdr:rowOff>
    </xdr:to>
    <xdr:pic>
      <xdr:nvPicPr>
        <xdr:cNvPr id="61" name="Imagem 1">
          <a:extLst>
            <a:ext uri="{FF2B5EF4-FFF2-40B4-BE49-F238E27FC236}">
              <a16:creationId xmlns:a16="http://schemas.microsoft.com/office/drawing/2014/main" id="{00000000-0008-0000-1400-00003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8080" y="66600"/>
          <a:ext cx="8214480" cy="667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583920</xdr:colOff>
      <xdr:row>1</xdr:row>
      <xdr:rowOff>9360</xdr:rowOff>
    </xdr:from>
    <xdr:to>
      <xdr:col>10</xdr:col>
      <xdr:colOff>78840</xdr:colOff>
      <xdr:row>4</xdr:row>
      <xdr:rowOff>76320</xdr:rowOff>
    </xdr:to>
    <xdr:pic>
      <xdr:nvPicPr>
        <xdr:cNvPr id="63" name="Imagem 1">
          <a:extLst>
            <a:ext uri="{FF2B5EF4-FFF2-40B4-BE49-F238E27FC236}">
              <a16:creationId xmlns:a16="http://schemas.microsoft.com/office/drawing/2014/main" id="{00000000-0008-0000-1600-00003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45280" y="199800"/>
          <a:ext cx="12013560" cy="638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231480</xdr:colOff>
      <xdr:row>0</xdr:row>
      <xdr:rowOff>104760</xdr:rowOff>
    </xdr:from>
    <xdr:to>
      <xdr:col>4</xdr:col>
      <xdr:colOff>2191680</xdr:colOff>
      <xdr:row>4</xdr:row>
      <xdr:rowOff>95760</xdr:rowOff>
    </xdr:to>
    <xdr:pic>
      <xdr:nvPicPr>
        <xdr:cNvPr id="26" name="Imagem 7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2840" y="104760"/>
          <a:ext cx="7221240" cy="691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469440</xdr:colOff>
      <xdr:row>0</xdr:row>
      <xdr:rowOff>152280</xdr:rowOff>
    </xdr:from>
    <xdr:to>
      <xdr:col>10</xdr:col>
      <xdr:colOff>724680</xdr:colOff>
      <xdr:row>4</xdr:row>
      <xdr:rowOff>86040</xdr:rowOff>
    </xdr:to>
    <xdr:pic>
      <xdr:nvPicPr>
        <xdr:cNvPr id="64" name="Imagem 5">
          <a:extLst>
            <a:ext uri="{FF2B5EF4-FFF2-40B4-BE49-F238E27FC236}">
              <a16:creationId xmlns:a16="http://schemas.microsoft.com/office/drawing/2014/main" id="{00000000-0008-0000-1700-00004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0800" y="152280"/>
          <a:ext cx="12511440" cy="695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336240</xdr:colOff>
      <xdr:row>0</xdr:row>
      <xdr:rowOff>104760</xdr:rowOff>
    </xdr:from>
    <xdr:to>
      <xdr:col>7</xdr:col>
      <xdr:colOff>609840</xdr:colOff>
      <xdr:row>3</xdr:row>
      <xdr:rowOff>165960</xdr:rowOff>
    </xdr:to>
    <xdr:pic>
      <xdr:nvPicPr>
        <xdr:cNvPr id="65" name="Imagem 1">
          <a:extLst>
            <a:ext uri="{FF2B5EF4-FFF2-40B4-BE49-F238E27FC236}">
              <a16:creationId xmlns:a16="http://schemas.microsoft.com/office/drawing/2014/main" id="{00000000-0008-0000-1800-00004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97600" y="104760"/>
          <a:ext cx="9002520" cy="58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240840</xdr:colOff>
      <xdr:row>0</xdr:row>
      <xdr:rowOff>85680</xdr:rowOff>
    </xdr:from>
    <xdr:to>
      <xdr:col>7</xdr:col>
      <xdr:colOff>639000</xdr:colOff>
      <xdr:row>4</xdr:row>
      <xdr:rowOff>66960</xdr:rowOff>
    </xdr:to>
    <xdr:pic>
      <xdr:nvPicPr>
        <xdr:cNvPr id="66" name="Imagem 1">
          <a:extLst>
            <a:ext uri="{FF2B5EF4-FFF2-40B4-BE49-F238E27FC236}">
              <a16:creationId xmlns:a16="http://schemas.microsoft.com/office/drawing/2014/main" id="{00000000-0008-0000-1900-00004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2200" y="85680"/>
          <a:ext cx="8936280" cy="74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212400</xdr:colOff>
      <xdr:row>0</xdr:row>
      <xdr:rowOff>95400</xdr:rowOff>
    </xdr:from>
    <xdr:to>
      <xdr:col>6</xdr:col>
      <xdr:colOff>667080</xdr:colOff>
      <xdr:row>4</xdr:row>
      <xdr:rowOff>76680</xdr:rowOff>
    </xdr:to>
    <xdr:pic>
      <xdr:nvPicPr>
        <xdr:cNvPr id="67" name="Imagem 1">
          <a:extLst>
            <a:ext uri="{FF2B5EF4-FFF2-40B4-BE49-F238E27FC236}">
              <a16:creationId xmlns:a16="http://schemas.microsoft.com/office/drawing/2014/main" id="{00000000-0008-0000-1A00-00004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3760" y="95400"/>
          <a:ext cx="8639280" cy="74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259920</xdr:colOff>
      <xdr:row>0</xdr:row>
      <xdr:rowOff>47520</xdr:rowOff>
    </xdr:from>
    <xdr:to>
      <xdr:col>6</xdr:col>
      <xdr:colOff>619920</xdr:colOff>
      <xdr:row>3</xdr:row>
      <xdr:rowOff>162360</xdr:rowOff>
    </xdr:to>
    <xdr:pic>
      <xdr:nvPicPr>
        <xdr:cNvPr id="68" name="Imagem 1">
          <a:extLst>
            <a:ext uri="{FF2B5EF4-FFF2-40B4-BE49-F238E27FC236}">
              <a16:creationId xmlns:a16="http://schemas.microsoft.com/office/drawing/2014/main" id="{00000000-0008-0000-1B00-00004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1280" y="47520"/>
          <a:ext cx="7989480" cy="686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364680</xdr:colOff>
      <xdr:row>0</xdr:row>
      <xdr:rowOff>76320</xdr:rowOff>
    </xdr:from>
    <xdr:to>
      <xdr:col>6</xdr:col>
      <xdr:colOff>600840</xdr:colOff>
      <xdr:row>4</xdr:row>
      <xdr:rowOff>95760</xdr:rowOff>
    </xdr:to>
    <xdr:pic>
      <xdr:nvPicPr>
        <xdr:cNvPr id="69" name="Imagem 1">
          <a:extLst>
            <a:ext uri="{FF2B5EF4-FFF2-40B4-BE49-F238E27FC236}">
              <a16:creationId xmlns:a16="http://schemas.microsoft.com/office/drawing/2014/main" id="{00000000-0008-0000-1C00-00004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26040" y="76320"/>
          <a:ext cx="8118360" cy="781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193320</xdr:colOff>
      <xdr:row>0</xdr:row>
      <xdr:rowOff>57240</xdr:rowOff>
    </xdr:from>
    <xdr:to>
      <xdr:col>1</xdr:col>
      <xdr:colOff>1934640</xdr:colOff>
      <xdr:row>3</xdr:row>
      <xdr:rowOff>162360</xdr:rowOff>
    </xdr:to>
    <xdr:pic>
      <xdr:nvPicPr>
        <xdr:cNvPr id="27" name="Imagem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4680" y="57240"/>
          <a:ext cx="1741320" cy="6764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1955520</xdr:colOff>
      <xdr:row>0</xdr:row>
      <xdr:rowOff>0</xdr:rowOff>
    </xdr:from>
    <xdr:to>
      <xdr:col>7</xdr:col>
      <xdr:colOff>343440</xdr:colOff>
      <xdr:row>3</xdr:row>
      <xdr:rowOff>143280</xdr:rowOff>
    </xdr:to>
    <xdr:pic>
      <xdr:nvPicPr>
        <xdr:cNvPr id="28" name="Imagem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216880" y="0"/>
          <a:ext cx="7600680" cy="714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95400</xdr:colOff>
      <xdr:row>0</xdr:row>
      <xdr:rowOff>66600</xdr:rowOff>
    </xdr:from>
    <xdr:to>
      <xdr:col>11</xdr:col>
      <xdr:colOff>429120</xdr:colOff>
      <xdr:row>3</xdr:row>
      <xdr:rowOff>190800</xdr:rowOff>
    </xdr:to>
    <xdr:pic>
      <xdr:nvPicPr>
        <xdr:cNvPr id="29" name="Imagem 3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0325160" y="66600"/>
          <a:ext cx="2459520" cy="695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136080</xdr:colOff>
      <xdr:row>0</xdr:row>
      <xdr:rowOff>133200</xdr:rowOff>
    </xdr:from>
    <xdr:to>
      <xdr:col>3</xdr:col>
      <xdr:colOff>276480</xdr:colOff>
      <xdr:row>4</xdr:row>
      <xdr:rowOff>56520</xdr:rowOff>
    </xdr:to>
    <xdr:pic>
      <xdr:nvPicPr>
        <xdr:cNvPr id="30" name="Imagem 1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7440" y="133200"/>
          <a:ext cx="1904040" cy="624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142920</xdr:colOff>
      <xdr:row>0</xdr:row>
      <xdr:rowOff>19080</xdr:rowOff>
    </xdr:from>
    <xdr:to>
      <xdr:col>16</xdr:col>
      <xdr:colOff>9360</xdr:colOff>
      <xdr:row>4</xdr:row>
      <xdr:rowOff>75960</xdr:rowOff>
    </xdr:to>
    <xdr:pic>
      <xdr:nvPicPr>
        <xdr:cNvPr id="31" name="Imagem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167920" y="19080"/>
          <a:ext cx="5100120" cy="757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16</xdr:col>
      <xdr:colOff>0</xdr:colOff>
      <xdr:row>0</xdr:row>
      <xdr:rowOff>57240</xdr:rowOff>
    </xdr:from>
    <xdr:to>
      <xdr:col>21</xdr:col>
      <xdr:colOff>20160</xdr:colOff>
      <xdr:row>4</xdr:row>
      <xdr:rowOff>154080</xdr:rowOff>
    </xdr:to>
    <xdr:pic>
      <xdr:nvPicPr>
        <xdr:cNvPr id="32" name="Imagem 3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258680" y="57240"/>
          <a:ext cx="2032920" cy="797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536400</xdr:colOff>
      <xdr:row>0</xdr:row>
      <xdr:rowOff>85680</xdr:rowOff>
    </xdr:from>
    <xdr:to>
      <xdr:col>4</xdr:col>
      <xdr:colOff>257760</xdr:colOff>
      <xdr:row>4</xdr:row>
      <xdr:rowOff>94680</xdr:rowOff>
    </xdr:to>
    <xdr:pic>
      <xdr:nvPicPr>
        <xdr:cNvPr id="33" name="Imagem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97760" y="85680"/>
          <a:ext cx="1657080" cy="7099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331920</xdr:colOff>
      <xdr:row>0</xdr:row>
      <xdr:rowOff>37080</xdr:rowOff>
    </xdr:from>
    <xdr:to>
      <xdr:col>13</xdr:col>
      <xdr:colOff>541080</xdr:colOff>
      <xdr:row>4</xdr:row>
      <xdr:rowOff>155520</xdr:rowOff>
    </xdr:to>
    <xdr:pic>
      <xdr:nvPicPr>
        <xdr:cNvPr id="34" name="Imagem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529000" y="37080"/>
          <a:ext cx="6015600" cy="819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189720</xdr:colOff>
      <xdr:row>0</xdr:row>
      <xdr:rowOff>0</xdr:rowOff>
    </xdr:from>
    <xdr:to>
      <xdr:col>17</xdr:col>
      <xdr:colOff>590760</xdr:colOff>
      <xdr:row>4</xdr:row>
      <xdr:rowOff>156240</xdr:rowOff>
    </xdr:to>
    <xdr:pic>
      <xdr:nvPicPr>
        <xdr:cNvPr id="35" name="Imagem 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838360" y="0"/>
          <a:ext cx="2336400" cy="857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79200</xdr:colOff>
      <xdr:row>12</xdr:row>
      <xdr:rowOff>360</xdr:rowOff>
    </xdr:from>
    <xdr:to>
      <xdr:col>17</xdr:col>
      <xdr:colOff>375120</xdr:colOff>
      <xdr:row>25</xdr:row>
      <xdr:rowOff>171000</xdr:rowOff>
    </xdr:to>
    <xdr:graphicFrame macro="">
      <xdr:nvGraphicFramePr>
        <xdr:cNvPr id="36" name="Gráfico 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21240</xdr:colOff>
      <xdr:row>30</xdr:row>
      <xdr:rowOff>17640</xdr:rowOff>
    </xdr:from>
    <xdr:to>
      <xdr:col>8</xdr:col>
      <xdr:colOff>324360</xdr:colOff>
      <xdr:row>45</xdr:row>
      <xdr:rowOff>130680</xdr:rowOff>
    </xdr:to>
    <xdr:graphicFrame macro="">
      <xdr:nvGraphicFramePr>
        <xdr:cNvPr id="37" name="Gráfico 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10</xdr:col>
      <xdr:colOff>85680</xdr:colOff>
      <xdr:row>29</xdr:row>
      <xdr:rowOff>131760</xdr:rowOff>
    </xdr:from>
    <xdr:to>
      <xdr:col>17</xdr:col>
      <xdr:colOff>388800</xdr:colOff>
      <xdr:row>45</xdr:row>
      <xdr:rowOff>71280</xdr:rowOff>
    </xdr:to>
    <xdr:graphicFrame macro="">
      <xdr:nvGraphicFramePr>
        <xdr:cNvPr id="38" name="Gráfico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254160</xdr:colOff>
      <xdr:row>47</xdr:row>
      <xdr:rowOff>169560</xdr:rowOff>
    </xdr:from>
    <xdr:to>
      <xdr:col>8</xdr:col>
      <xdr:colOff>296640</xdr:colOff>
      <xdr:row>63</xdr:row>
      <xdr:rowOff>106920</xdr:rowOff>
    </xdr:to>
    <xdr:graphicFrame macro="">
      <xdr:nvGraphicFramePr>
        <xdr:cNvPr id="39" name="Gráfico 9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10</xdr:col>
      <xdr:colOff>183960</xdr:colOff>
      <xdr:row>48</xdr:row>
      <xdr:rowOff>71280</xdr:rowOff>
    </xdr:from>
    <xdr:to>
      <xdr:col>17</xdr:col>
      <xdr:colOff>401400</xdr:colOff>
      <xdr:row>63</xdr:row>
      <xdr:rowOff>46800</xdr:rowOff>
    </xdr:to>
    <xdr:graphicFrame macro="">
      <xdr:nvGraphicFramePr>
        <xdr:cNvPr id="40" name="Gráfico 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41040</xdr:colOff>
      <xdr:row>11</xdr:row>
      <xdr:rowOff>169200</xdr:rowOff>
    </xdr:from>
    <xdr:to>
      <xdr:col>8</xdr:col>
      <xdr:colOff>336960</xdr:colOff>
      <xdr:row>25</xdr:row>
      <xdr:rowOff>94680</xdr:rowOff>
    </xdr:to>
    <xdr:graphicFrame macro="">
      <xdr:nvGraphicFramePr>
        <xdr:cNvPr id="41" name="Gráfico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431640</xdr:colOff>
      <xdr:row>0</xdr:row>
      <xdr:rowOff>152280</xdr:rowOff>
    </xdr:from>
    <xdr:to>
      <xdr:col>1</xdr:col>
      <xdr:colOff>2258640</xdr:colOff>
      <xdr:row>4</xdr:row>
      <xdr:rowOff>132840</xdr:rowOff>
    </xdr:to>
    <xdr:pic>
      <xdr:nvPicPr>
        <xdr:cNvPr id="42" name="Imagem 3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93000" y="152280"/>
          <a:ext cx="1827000" cy="668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2698560</xdr:colOff>
      <xdr:row>0</xdr:row>
      <xdr:rowOff>95400</xdr:rowOff>
    </xdr:from>
    <xdr:to>
      <xdr:col>16</xdr:col>
      <xdr:colOff>331920</xdr:colOff>
      <xdr:row>4</xdr:row>
      <xdr:rowOff>143640</xdr:rowOff>
    </xdr:to>
    <xdr:pic>
      <xdr:nvPicPr>
        <xdr:cNvPr id="43" name="Imagem 4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959920" y="95400"/>
          <a:ext cx="7467120" cy="735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20</xdr:col>
      <xdr:colOff>95400</xdr:colOff>
      <xdr:row>0</xdr:row>
      <xdr:rowOff>0</xdr:rowOff>
    </xdr:from>
    <xdr:to>
      <xdr:col>30</xdr:col>
      <xdr:colOff>218880</xdr:colOff>
      <xdr:row>4</xdr:row>
      <xdr:rowOff>123480</xdr:rowOff>
    </xdr:to>
    <xdr:pic>
      <xdr:nvPicPr>
        <xdr:cNvPr id="44" name="Imagem 5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1518920" y="0"/>
          <a:ext cx="2780280" cy="811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336240</xdr:colOff>
      <xdr:row>0</xdr:row>
      <xdr:rowOff>36000</xdr:rowOff>
    </xdr:from>
    <xdr:to>
      <xdr:col>5</xdr:col>
      <xdr:colOff>848160</xdr:colOff>
      <xdr:row>3</xdr:row>
      <xdr:rowOff>99720</xdr:rowOff>
    </xdr:to>
    <xdr:pic>
      <xdr:nvPicPr>
        <xdr:cNvPr id="47" name="Imagem 1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97600" y="36000"/>
          <a:ext cx="7406280" cy="589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1841040</xdr:colOff>
      <xdr:row>0</xdr:row>
      <xdr:rowOff>0</xdr:rowOff>
    </xdr:from>
    <xdr:to>
      <xdr:col>8</xdr:col>
      <xdr:colOff>211320</xdr:colOff>
      <xdr:row>3</xdr:row>
      <xdr:rowOff>139680</xdr:rowOff>
    </xdr:to>
    <xdr:pic>
      <xdr:nvPicPr>
        <xdr:cNvPr id="48" name="Imagem 5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02400" y="0"/>
          <a:ext cx="6220080" cy="711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164880</xdr:colOff>
      <xdr:row>0</xdr:row>
      <xdr:rowOff>99000</xdr:rowOff>
    </xdr:from>
    <xdr:to>
      <xdr:col>1</xdr:col>
      <xdr:colOff>1931760</xdr:colOff>
      <xdr:row>3</xdr:row>
      <xdr:rowOff>92160</xdr:rowOff>
    </xdr:to>
    <xdr:pic>
      <xdr:nvPicPr>
        <xdr:cNvPr id="49" name="Imagem 4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26240" y="99000"/>
          <a:ext cx="1766880" cy="5644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423360</xdr:colOff>
      <xdr:row>0</xdr:row>
      <xdr:rowOff>28440</xdr:rowOff>
    </xdr:from>
    <xdr:to>
      <xdr:col>13</xdr:col>
      <xdr:colOff>257400</xdr:colOff>
      <xdr:row>3</xdr:row>
      <xdr:rowOff>57960</xdr:rowOff>
    </xdr:to>
    <xdr:pic>
      <xdr:nvPicPr>
        <xdr:cNvPr id="50" name="Imagem 6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534520" y="28440"/>
          <a:ext cx="2040840" cy="600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145800</xdr:colOff>
      <xdr:row>0</xdr:row>
      <xdr:rowOff>52920</xdr:rowOff>
    </xdr:from>
    <xdr:to>
      <xdr:col>6</xdr:col>
      <xdr:colOff>410040</xdr:colOff>
      <xdr:row>3</xdr:row>
      <xdr:rowOff>123480</xdr:rowOff>
    </xdr:to>
    <xdr:pic>
      <xdr:nvPicPr>
        <xdr:cNvPr id="51" name="Imagem 1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7160" y="52920"/>
          <a:ext cx="7975800" cy="6418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0"/>
  <sheetViews>
    <sheetView showGridLines="0" showRowColHeaders="0" tabSelected="1" zoomScaleNormal="100" workbookViewId="0">
      <selection sqref="A1:Q4"/>
    </sheetView>
  </sheetViews>
  <sheetFormatPr defaultColWidth="0" defaultRowHeight="15" zeroHeight="1"/>
  <cols>
    <col min="1" max="17" width="9.140625" customWidth="1"/>
    <col min="18" max="18" width="4.42578125" style="1" customWidth="1"/>
    <col min="19" max="19" width="4" style="1" customWidth="1"/>
    <col min="20" max="1025" width="9.140625" style="2" hidden="1" customWidth="1"/>
    <col min="1026" max="16384" width="9.140625" hidden="1"/>
  </cols>
  <sheetData>
    <row r="1" spans="1:19">
      <c r="A1" s="656"/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3"/>
    </row>
    <row r="2" spans="1:19">
      <c r="A2" s="656"/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  <c r="R2" s="3"/>
    </row>
    <row r="3" spans="1:19">
      <c r="A3" s="656"/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3"/>
    </row>
    <row r="4" spans="1:19" ht="18" customHeight="1">
      <c r="A4" s="656"/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3"/>
    </row>
    <row r="5" spans="1:1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655"/>
    </row>
    <row r="6" spans="1:1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655"/>
    </row>
    <row r="7" spans="1:1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655"/>
    </row>
    <row r="8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655"/>
    </row>
    <row r="9" spans="1:1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655"/>
    </row>
    <row r="10" spans="1:1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655"/>
    </row>
    <row r="11" spans="1:19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  <c r="S11" s="655"/>
    </row>
    <row r="12" spans="1:19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  <c r="S12" s="655"/>
    </row>
    <row r="13" spans="1:19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  <c r="S13" s="655"/>
    </row>
    <row r="14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  <c r="S14" s="655"/>
    </row>
    <row r="15" spans="1:19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  <c r="S15" s="655"/>
    </row>
    <row r="16" spans="1:19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  <c r="S16" s="655"/>
    </row>
    <row r="17" spans="1:19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655"/>
    </row>
    <row r="18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  <c r="S18" s="655"/>
    </row>
    <row r="19" spans="1: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/>
      <c r="S19" s="655"/>
    </row>
    <row r="20" spans="1:19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  <c r="S20" s="655"/>
    </row>
    <row r="21" spans="1:19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/>
      <c r="S21" s="655"/>
    </row>
    <row r="22" spans="1:19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  <c r="S22" s="655"/>
    </row>
    <row r="23" spans="1:19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  <c r="S23" s="655"/>
    </row>
    <row r="24" spans="1:19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  <c r="S24" s="655"/>
    </row>
    <row r="25" spans="1:19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  <c r="S25" s="655"/>
    </row>
    <row r="26" spans="1:19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  <c r="S26" s="655"/>
    </row>
    <row r="27" spans="1:19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  <c r="S27" s="655"/>
    </row>
    <row r="28" spans="1:19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  <c r="S28" s="655"/>
    </row>
    <row r="29" spans="1:1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  <c r="S29" s="655"/>
    </row>
    <row r="30" spans="1:19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"/>
      <c r="S30" s="655"/>
    </row>
    <row r="31" spans="1:1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"/>
      <c r="S31" s="655"/>
    </row>
    <row r="32" spans="1:19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/>
      <c r="S32" s="655"/>
    </row>
    <row r="33" spans="1:19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/>
      <c r="S33" s="655"/>
    </row>
    <row r="34" spans="1:19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/>
      <c r="S34" s="655"/>
    </row>
    <row r="35" spans="1:19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/>
      <c r="S35" s="655"/>
    </row>
    <row r="36" spans="1:19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"/>
      <c r="S36" s="655"/>
    </row>
    <row r="37" spans="1:19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"/>
      <c r="S37" s="655"/>
    </row>
    <row r="38" spans="1:19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5"/>
      <c r="S38" s="655"/>
    </row>
    <row r="39" spans="1:1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5"/>
      <c r="S39" s="655"/>
    </row>
    <row r="40" spans="1:19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5"/>
      <c r="S40" s="655"/>
    </row>
    <row r="41" spans="1:19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5"/>
      <c r="S41" s="655"/>
    </row>
    <row r="42" spans="1:19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5"/>
      <c r="S42" s="655"/>
    </row>
    <row r="43" spans="1:19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5"/>
      <c r="S43" s="655"/>
    </row>
    <row r="44" spans="1:19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5"/>
      <c r="S44" s="655"/>
    </row>
    <row r="45" spans="1:19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5"/>
      <c r="S45" s="655"/>
    </row>
    <row r="46" spans="1:19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5"/>
      <c r="S46" s="655"/>
    </row>
    <row r="47" spans="1:19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5"/>
      <c r="S47" s="655"/>
    </row>
    <row r="48" spans="1:19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5"/>
      <c r="S48" s="655"/>
    </row>
    <row r="49" spans="1:1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5"/>
      <c r="S49" s="655"/>
    </row>
    <row r="50" spans="1:19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5"/>
      <c r="S50" s="655"/>
    </row>
    <row r="51" spans="1:19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5"/>
      <c r="S51" s="655"/>
    </row>
    <row r="52" spans="1:19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5"/>
      <c r="S52" s="655"/>
    </row>
    <row r="53" spans="1:19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5"/>
      <c r="S53" s="655"/>
    </row>
    <row r="54" spans="1:19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5"/>
      <c r="S54" s="655"/>
    </row>
    <row r="55" spans="1:19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5"/>
      <c r="S55" s="655"/>
    </row>
    <row r="56" spans="1:19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5"/>
      <c r="S56" s="655"/>
    </row>
    <row r="57" spans="1:19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5"/>
      <c r="S57" s="655"/>
    </row>
    <row r="58" spans="1:19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5"/>
      <c r="S58" s="655"/>
    </row>
    <row r="59" spans="1:1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5"/>
      <c r="S59" s="655"/>
    </row>
    <row r="60" spans="1:19" ht="19.35000000000000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5"/>
      <c r="S60" s="655"/>
    </row>
  </sheetData>
  <mergeCells count="9">
    <mergeCell ref="S27:S43"/>
    <mergeCell ref="S44:S47"/>
    <mergeCell ref="S48:S58"/>
    <mergeCell ref="S59:S60"/>
    <mergeCell ref="A1:Q4"/>
    <mergeCell ref="S5:S8"/>
    <mergeCell ref="S9:S11"/>
    <mergeCell ref="S12:S20"/>
    <mergeCell ref="S21:S26"/>
  </mergeCell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5"/>
  <sheetViews>
    <sheetView showGridLines="0" showRowColHeaders="0" topLeftCell="A16" zoomScaleNormal="100" workbookViewId="0">
      <selection activeCell="B33" sqref="B33"/>
    </sheetView>
  </sheetViews>
  <sheetFormatPr defaultColWidth="0" defaultRowHeight="15" zeroHeight="1"/>
  <cols>
    <col min="1" max="1" width="3.7109375" customWidth="1"/>
    <col min="2" max="2" width="41" customWidth="1"/>
    <col min="3" max="3" width="28" customWidth="1"/>
    <col min="4" max="5" width="18.28515625" customWidth="1"/>
    <col min="6" max="6" width="15.85546875" customWidth="1"/>
    <col min="7" max="7" width="15.5703125" customWidth="1"/>
    <col min="8" max="8" width="6.140625" customWidth="1"/>
    <col min="9" max="1025" width="9.140625" hidden="1" customWidth="1"/>
    <col min="1026" max="16384" width="9.140625" hidden="1"/>
  </cols>
  <sheetData>
    <row r="1" spans="1:9">
      <c r="B1" s="4"/>
      <c r="C1" s="4"/>
      <c r="D1" s="4"/>
      <c r="E1" s="4"/>
      <c r="F1" s="4"/>
      <c r="G1" s="4"/>
      <c r="H1" s="4"/>
    </row>
    <row r="2" spans="1:9">
      <c r="B2" s="4"/>
      <c r="C2" s="4"/>
      <c r="D2" s="4"/>
      <c r="E2" s="4"/>
      <c r="F2" s="4"/>
      <c r="G2" s="4"/>
      <c r="H2" s="4"/>
    </row>
    <row r="3" spans="1:9">
      <c r="B3" s="4"/>
      <c r="C3" s="4"/>
      <c r="D3" s="4"/>
      <c r="E3" s="4"/>
      <c r="F3" s="4"/>
      <c r="G3" s="4"/>
      <c r="H3" s="4"/>
    </row>
    <row r="4" spans="1:9">
      <c r="B4" s="4"/>
      <c r="C4" s="4"/>
      <c r="D4" s="4"/>
      <c r="E4" s="4"/>
      <c r="F4" s="4"/>
      <c r="G4" s="4"/>
      <c r="H4" s="4"/>
    </row>
    <row r="5" spans="1:9" ht="18.75">
      <c r="B5" s="657" t="s">
        <v>0</v>
      </c>
      <c r="C5" s="657"/>
      <c r="D5" s="657"/>
      <c r="E5" s="657"/>
      <c r="F5" s="657"/>
      <c r="G5" s="215"/>
      <c r="H5" s="145"/>
      <c r="I5" s="145"/>
    </row>
    <row r="6" spans="1:9" ht="18.75">
      <c r="B6" s="657" t="s">
        <v>183</v>
      </c>
      <c r="C6" s="657"/>
      <c r="D6" s="657"/>
      <c r="E6" s="657"/>
      <c r="F6" s="657"/>
      <c r="G6" s="216"/>
      <c r="H6" s="147"/>
      <c r="I6" s="145"/>
    </row>
    <row r="7" spans="1:9" ht="16.5">
      <c r="B7" s="148"/>
      <c r="C7" s="148"/>
      <c r="D7" s="148"/>
      <c r="E7" s="148"/>
      <c r="F7" s="7"/>
      <c r="G7" s="142" t="s">
        <v>2</v>
      </c>
      <c r="H7" s="149"/>
      <c r="I7" s="145"/>
    </row>
    <row r="8" spans="1:9">
      <c r="B8" s="148"/>
      <c r="C8" s="148"/>
      <c r="D8" s="148"/>
      <c r="E8" s="148"/>
      <c r="F8" s="148"/>
      <c r="G8" s="148"/>
      <c r="H8" s="145"/>
      <c r="I8" s="145"/>
    </row>
    <row r="9" spans="1:9" s="6" customFormat="1">
      <c r="B9" s="145"/>
      <c r="C9" s="145"/>
      <c r="D9" s="145"/>
      <c r="E9" s="145"/>
      <c r="F9" s="145"/>
      <c r="G9" s="145"/>
      <c r="H9" s="145"/>
      <c r="I9" s="145"/>
    </row>
    <row r="10" spans="1:9" s="6" customFormat="1" ht="15.75">
      <c r="B10" s="21" t="s">
        <v>184</v>
      </c>
      <c r="C10" s="217"/>
      <c r="D10" s="217"/>
      <c r="E10" s="217"/>
      <c r="F10" s="217"/>
      <c r="G10" s="145"/>
      <c r="H10" s="145"/>
      <c r="I10" s="145"/>
    </row>
    <row r="11" spans="1:9" s="6" customFormat="1">
      <c r="C11" s="145"/>
      <c r="D11" s="145"/>
      <c r="E11" s="145"/>
      <c r="F11" s="145"/>
      <c r="G11" s="145"/>
      <c r="H11" s="145"/>
      <c r="I11" s="145"/>
    </row>
    <row r="12" spans="1:9" s="6" customFormat="1">
      <c r="C12" s="145"/>
      <c r="D12" s="145"/>
      <c r="E12" s="145"/>
      <c r="F12" s="145"/>
      <c r="G12" s="145"/>
      <c r="H12" s="145"/>
      <c r="I12" s="145"/>
    </row>
    <row r="13" spans="1:9" ht="15.75">
      <c r="B13" s="10" t="s">
        <v>152</v>
      </c>
      <c r="C13" s="11"/>
      <c r="D13" s="11"/>
      <c r="E13" s="11"/>
      <c r="F13" s="11"/>
      <c r="G13" s="11"/>
      <c r="H13" s="4"/>
    </row>
    <row r="14" spans="1:9" ht="13.9" customHeight="1">
      <c r="B14" s="660" t="s">
        <v>5</v>
      </c>
      <c r="C14" s="660" t="s">
        <v>6</v>
      </c>
      <c r="D14" s="660" t="s">
        <v>153</v>
      </c>
      <c r="E14" s="695" t="s">
        <v>185</v>
      </c>
      <c r="F14" s="688" t="s">
        <v>186</v>
      </c>
      <c r="G14" s="688"/>
      <c r="H14" s="4"/>
    </row>
    <row r="15" spans="1:9">
      <c r="A15" s="152"/>
      <c r="B15" s="660"/>
      <c r="C15" s="660"/>
      <c r="D15" s="660"/>
      <c r="E15" s="695"/>
      <c r="F15" s="23" t="s">
        <v>187</v>
      </c>
      <c r="G15" s="172" t="s">
        <v>52</v>
      </c>
      <c r="H15" s="154"/>
      <c r="I15" s="152"/>
    </row>
    <row r="16" spans="1:9">
      <c r="B16" s="16" t="s">
        <v>98</v>
      </c>
      <c r="C16" s="16" t="s">
        <v>99</v>
      </c>
      <c r="D16" s="16" t="s">
        <v>21</v>
      </c>
      <c r="E16" s="16"/>
      <c r="F16" s="44"/>
      <c r="G16" s="44"/>
      <c r="H16" s="4"/>
    </row>
    <row r="17" spans="2:8">
      <c r="B17" s="16" t="s">
        <v>98</v>
      </c>
      <c r="C17" s="16" t="s">
        <v>23</v>
      </c>
      <c r="D17" s="16" t="s">
        <v>21</v>
      </c>
      <c r="E17" s="16"/>
      <c r="F17" s="44"/>
      <c r="G17" s="44"/>
      <c r="H17" s="4"/>
    </row>
    <row r="18" spans="2:8">
      <c r="B18" s="16" t="s">
        <v>22</v>
      </c>
      <c r="C18" s="16" t="s">
        <v>23</v>
      </c>
      <c r="D18" s="16" t="s">
        <v>24</v>
      </c>
      <c r="E18" s="16"/>
      <c r="F18" s="44"/>
      <c r="G18" s="44"/>
      <c r="H18" s="4"/>
    </row>
    <row r="19" spans="2:8">
      <c r="B19" s="16" t="s">
        <v>87</v>
      </c>
      <c r="C19" s="16" t="s">
        <v>23</v>
      </c>
      <c r="D19" s="16" t="s">
        <v>26</v>
      </c>
      <c r="E19" s="16"/>
      <c r="F19" s="44"/>
      <c r="G19" s="44"/>
      <c r="H19" s="4"/>
    </row>
    <row r="20" spans="2:8">
      <c r="B20" s="16" t="s">
        <v>156</v>
      </c>
      <c r="C20" s="16" t="s">
        <v>23</v>
      </c>
      <c r="D20" s="16" t="s">
        <v>12</v>
      </c>
      <c r="E20" s="16"/>
      <c r="F20" s="44"/>
      <c r="G20" s="44"/>
      <c r="H20" s="4"/>
    </row>
    <row r="21" spans="2:8">
      <c r="B21" s="16" t="s">
        <v>29</v>
      </c>
      <c r="C21" s="16" t="s">
        <v>23</v>
      </c>
      <c r="D21" s="16" t="s">
        <v>21</v>
      </c>
      <c r="E21" s="16"/>
      <c r="F21" s="44"/>
      <c r="G21" s="44"/>
      <c r="H21" s="4"/>
    </row>
    <row r="22" spans="2:8">
      <c r="B22" s="16" t="s">
        <v>30</v>
      </c>
      <c r="C22" s="16" t="s">
        <v>23</v>
      </c>
      <c r="D22" s="16" t="s">
        <v>18</v>
      </c>
      <c r="E22" s="16" t="s">
        <v>188</v>
      </c>
      <c r="F22" s="44">
        <v>1</v>
      </c>
      <c r="G22" s="44"/>
      <c r="H22" s="4"/>
    </row>
    <row r="23" spans="2:8">
      <c r="B23" s="16" t="s">
        <v>31</v>
      </c>
      <c r="C23" s="16" t="s">
        <v>99</v>
      </c>
      <c r="D23" s="16" t="s">
        <v>10</v>
      </c>
      <c r="E23" s="16" t="s">
        <v>189</v>
      </c>
      <c r="F23" s="155">
        <v>1</v>
      </c>
      <c r="G23" s="155"/>
      <c r="H23" s="4"/>
    </row>
    <row r="24" spans="2:8">
      <c r="B24" s="16" t="s">
        <v>31</v>
      </c>
      <c r="C24" s="16" t="s">
        <v>23</v>
      </c>
      <c r="D24" s="16" t="s">
        <v>10</v>
      </c>
      <c r="E24" s="16" t="s">
        <v>190</v>
      </c>
      <c r="F24" s="44">
        <v>1</v>
      </c>
      <c r="G24" s="44"/>
      <c r="H24" s="4"/>
    </row>
    <row r="25" spans="2:8">
      <c r="B25" s="16" t="s">
        <v>32</v>
      </c>
      <c r="C25" s="16" t="s">
        <v>33</v>
      </c>
      <c r="D25" s="16" t="s">
        <v>18</v>
      </c>
      <c r="E25" s="16"/>
      <c r="F25" s="44"/>
      <c r="G25" s="44"/>
      <c r="H25" s="4"/>
    </row>
    <row r="26" spans="2:8">
      <c r="B26" s="16" t="s">
        <v>93</v>
      </c>
      <c r="C26" s="16" t="s">
        <v>33</v>
      </c>
      <c r="D26" s="16" t="s">
        <v>10</v>
      </c>
      <c r="E26" s="16" t="s">
        <v>191</v>
      </c>
      <c r="F26" s="44">
        <v>1</v>
      </c>
      <c r="G26" s="44"/>
      <c r="H26" s="4"/>
    </row>
    <row r="27" spans="2:8">
      <c r="B27" s="16" t="s">
        <v>36</v>
      </c>
      <c r="C27" s="16" t="s">
        <v>33</v>
      </c>
      <c r="D27" s="16" t="s">
        <v>10</v>
      </c>
      <c r="E27" s="16" t="s">
        <v>192</v>
      </c>
      <c r="F27" s="44">
        <v>1</v>
      </c>
      <c r="G27" s="44"/>
      <c r="H27" s="4"/>
    </row>
    <row r="28" spans="2:8">
      <c r="B28" s="16" t="s">
        <v>157</v>
      </c>
      <c r="C28" s="16" t="s">
        <v>38</v>
      </c>
      <c r="D28" s="16" t="s">
        <v>39</v>
      </c>
      <c r="E28" s="16"/>
      <c r="F28" s="44"/>
      <c r="G28" s="44"/>
      <c r="H28" s="4"/>
    </row>
    <row r="29" spans="2:8">
      <c r="B29" s="16" t="s">
        <v>95</v>
      </c>
      <c r="C29" s="16" t="s">
        <v>38</v>
      </c>
      <c r="D29" s="16" t="s">
        <v>10</v>
      </c>
      <c r="E29" s="16"/>
      <c r="F29" s="44"/>
      <c r="G29" s="44"/>
      <c r="H29" s="4"/>
    </row>
    <row r="30" spans="2:8">
      <c r="B30" s="16" t="s">
        <v>95</v>
      </c>
      <c r="C30" s="16" t="s">
        <v>38</v>
      </c>
      <c r="D30" s="16" t="s">
        <v>18</v>
      </c>
      <c r="E30" s="16"/>
      <c r="F30" s="44"/>
      <c r="G30" s="44"/>
      <c r="H30" s="4"/>
    </row>
    <row r="31" spans="2:8">
      <c r="B31" s="18" t="s">
        <v>41</v>
      </c>
      <c r="C31" s="18" t="s">
        <v>38</v>
      </c>
      <c r="D31" s="18" t="s">
        <v>10</v>
      </c>
      <c r="E31" s="18"/>
      <c r="F31" s="55"/>
      <c r="G31" s="55"/>
      <c r="H31" s="4"/>
    </row>
    <row r="32" spans="2:8">
      <c r="B32" s="694" t="s">
        <v>193</v>
      </c>
      <c r="C32" s="694"/>
      <c r="D32" s="694"/>
      <c r="E32" s="694"/>
      <c r="F32" s="12">
        <f>SUM(F16:F31)</f>
        <v>5</v>
      </c>
      <c r="G32" s="143">
        <v>0</v>
      </c>
      <c r="H32" s="4"/>
    </row>
    <row r="33" spans="2:8" ht="15.75">
      <c r="B33" s="11" t="s">
        <v>513</v>
      </c>
      <c r="C33" s="4"/>
      <c r="D33" s="4"/>
      <c r="E33" s="4"/>
      <c r="F33" s="4"/>
      <c r="G33" s="4"/>
      <c r="H33" s="4"/>
    </row>
    <row r="34" spans="2:8"/>
    <row r="35" spans="2:8"/>
  </sheetData>
  <mergeCells count="8">
    <mergeCell ref="B32:E32"/>
    <mergeCell ref="B5:F5"/>
    <mergeCell ref="B6:F6"/>
    <mergeCell ref="B14:B15"/>
    <mergeCell ref="C14:C15"/>
    <mergeCell ref="D14:D15"/>
    <mergeCell ref="E14:E15"/>
    <mergeCell ref="F14:G14"/>
  </mergeCells>
  <hyperlinks>
    <hyperlink ref="G7" location="capa!A1" display="Página Inicial" xr:uid="{00000000-0004-0000-0B00-000000000000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41"/>
  <sheetViews>
    <sheetView showGridLines="0" showRowColHeaders="0" topLeftCell="A19" zoomScaleNormal="100" workbookViewId="0">
      <selection activeCell="G18" sqref="G18"/>
    </sheetView>
  </sheetViews>
  <sheetFormatPr defaultColWidth="0" defaultRowHeight="15" zeroHeight="1"/>
  <cols>
    <col min="1" max="1" width="3.7109375" customWidth="1"/>
    <col min="2" max="2" width="42.140625" customWidth="1"/>
    <col min="3" max="3" width="28.5703125" customWidth="1"/>
    <col min="4" max="4" width="13.7109375" customWidth="1"/>
    <col min="5" max="5" width="11.5703125" customWidth="1"/>
    <col min="6" max="6" width="9.42578125" customWidth="1"/>
    <col min="7" max="7" width="9" customWidth="1"/>
    <col min="8" max="8" width="11.7109375" customWidth="1"/>
    <col min="9" max="9" width="11.140625" customWidth="1"/>
    <col min="10" max="10" width="7.5703125" customWidth="1"/>
    <col min="11" max="11" width="12.140625" customWidth="1"/>
    <col min="12" max="12" width="9.28515625" customWidth="1"/>
    <col min="13" max="13" width="7.85546875" customWidth="1"/>
    <col min="14" max="14" width="14.140625" customWidth="1"/>
    <col min="15" max="15" width="10.42578125" customWidth="1"/>
    <col min="16" max="16" width="8.28515625" customWidth="1"/>
    <col min="17" max="17" width="9.140625" customWidth="1"/>
    <col min="18" max="1025" width="9.140625" hidden="1" customWidth="1"/>
    <col min="1026" max="16384" width="9.140625" hidden="1"/>
  </cols>
  <sheetData>
    <row r="1" spans="2:8"/>
    <row r="2" spans="2:8"/>
    <row r="3" spans="2:8"/>
    <row r="4" spans="2:8"/>
    <row r="5" spans="2:8" ht="18.75">
      <c r="B5" s="685" t="s">
        <v>120</v>
      </c>
      <c r="C5" s="685"/>
      <c r="D5" s="685"/>
      <c r="E5" s="685"/>
      <c r="F5" s="685"/>
      <c r="G5" s="685"/>
      <c r="H5" s="685"/>
    </row>
    <row r="6" spans="2:8" ht="18.75">
      <c r="B6" s="657" t="s">
        <v>194</v>
      </c>
      <c r="C6" s="657"/>
      <c r="D6" s="657"/>
      <c r="E6" s="657"/>
      <c r="F6" s="657"/>
      <c r="G6" s="657"/>
      <c r="H6" s="657"/>
    </row>
    <row r="7" spans="2:8" ht="15.75">
      <c r="B7" s="107"/>
      <c r="C7" s="107"/>
      <c r="D7" s="107"/>
      <c r="E7" s="139"/>
      <c r="F7" s="140"/>
      <c r="G7" s="141"/>
      <c r="H7" s="140"/>
    </row>
    <row r="8" spans="2:8" ht="16.5">
      <c r="B8" s="107"/>
      <c r="C8" s="107"/>
      <c r="D8" s="107"/>
      <c r="E8" s="139"/>
      <c r="F8" s="7"/>
      <c r="G8" s="142" t="s">
        <v>2</v>
      </c>
      <c r="H8" s="140"/>
    </row>
    <row r="9" spans="2:8"/>
    <row r="10" spans="2:8" ht="15.75">
      <c r="B10" s="162" t="s">
        <v>160</v>
      </c>
      <c r="C10" s="21"/>
      <c r="D10" s="21"/>
    </row>
    <row r="11" spans="2:8" ht="15.75">
      <c r="B11" s="162"/>
      <c r="C11" s="21"/>
      <c r="D11" s="21"/>
    </row>
    <row r="12" spans="2:8" ht="15.75">
      <c r="B12" s="21" t="s">
        <v>195</v>
      </c>
      <c r="C12" s="21"/>
      <c r="D12" s="21"/>
    </row>
    <row r="13" spans="2:8" ht="15.75">
      <c r="B13" s="162"/>
      <c r="C13" s="21"/>
      <c r="D13" s="21"/>
    </row>
    <row r="14" spans="2:8" ht="15.75">
      <c r="B14" s="696" t="s">
        <v>196</v>
      </c>
      <c r="C14" s="696"/>
      <c r="D14" s="696"/>
    </row>
    <row r="15" spans="2:8" ht="15.75">
      <c r="B15" s="219"/>
      <c r="C15" s="219"/>
      <c r="D15" s="219"/>
    </row>
    <row r="16" spans="2:8" ht="15.75">
      <c r="B16" s="220" t="s">
        <v>197</v>
      </c>
      <c r="C16" s="219"/>
      <c r="D16" s="219"/>
    </row>
    <row r="17" spans="2:17" ht="15.75">
      <c r="B17" s="220" t="s">
        <v>198</v>
      </c>
      <c r="C17" s="219"/>
      <c r="D17" s="219"/>
    </row>
    <row r="18" spans="2:17"/>
    <row r="19" spans="2:17"/>
    <row r="20" spans="2:17" ht="15.75">
      <c r="B20" s="171" t="s">
        <v>199</v>
      </c>
    </row>
    <row r="21" spans="2:17" ht="13.9" customHeight="1">
      <c r="B21" s="688" t="s">
        <v>5</v>
      </c>
      <c r="C21" s="688" t="s">
        <v>6</v>
      </c>
      <c r="D21" s="697" t="s">
        <v>153</v>
      </c>
      <c r="E21" s="688">
        <v>2016</v>
      </c>
      <c r="F21" s="688"/>
      <c r="G21" s="688"/>
      <c r="H21" s="688">
        <v>2017</v>
      </c>
      <c r="I21" s="688"/>
      <c r="J21" s="688"/>
      <c r="K21" s="688">
        <v>2018</v>
      </c>
      <c r="L21" s="688"/>
      <c r="M21" s="688"/>
      <c r="N21" s="688">
        <v>2019</v>
      </c>
      <c r="O21" s="688"/>
      <c r="P21" s="688"/>
      <c r="Q21" s="223"/>
    </row>
    <row r="22" spans="2:17" s="6" customFormat="1" ht="29.25" customHeight="1">
      <c r="B22" s="688"/>
      <c r="C22" s="688"/>
      <c r="D22" s="697"/>
      <c r="E22" s="221" t="s">
        <v>200</v>
      </c>
      <c r="F22" s="221" t="s">
        <v>201</v>
      </c>
      <c r="G22" s="221" t="s">
        <v>202</v>
      </c>
      <c r="H22" s="221" t="s">
        <v>200</v>
      </c>
      <c r="I22" s="221" t="s">
        <v>201</v>
      </c>
      <c r="J22" s="221" t="s">
        <v>202</v>
      </c>
      <c r="K22" s="221" t="s">
        <v>200</v>
      </c>
      <c r="L22" s="221" t="s">
        <v>201</v>
      </c>
      <c r="M22" s="221" t="s">
        <v>202</v>
      </c>
      <c r="N22" s="221" t="s">
        <v>200</v>
      </c>
      <c r="O22" s="221" t="s">
        <v>201</v>
      </c>
      <c r="P22" s="221" t="s">
        <v>202</v>
      </c>
      <c r="Q22" s="224"/>
    </row>
    <row r="23" spans="2:17">
      <c r="B23" s="225" t="s">
        <v>203</v>
      </c>
      <c r="C23" s="15" t="s">
        <v>23</v>
      </c>
      <c r="D23" s="698" t="s">
        <v>21</v>
      </c>
      <c r="E23" s="226">
        <v>32</v>
      </c>
      <c r="F23" s="227">
        <v>0.36</v>
      </c>
      <c r="G23" s="699">
        <v>0.79</v>
      </c>
      <c r="H23" s="228">
        <v>45</v>
      </c>
      <c r="I23" s="226">
        <v>0.51</v>
      </c>
      <c r="J23" s="700">
        <v>1.02</v>
      </c>
      <c r="K23" s="226">
        <v>58</v>
      </c>
      <c r="L23" s="228">
        <v>0.62</v>
      </c>
      <c r="M23" s="699">
        <v>1.18</v>
      </c>
      <c r="N23" s="228">
        <v>48</v>
      </c>
      <c r="O23" s="226">
        <v>0.56999999999999995</v>
      </c>
      <c r="P23" s="701">
        <v>1.24</v>
      </c>
      <c r="Q23" s="223"/>
    </row>
    <row r="24" spans="2:17">
      <c r="B24" s="225" t="s">
        <v>19</v>
      </c>
      <c r="C24" s="16" t="s">
        <v>99</v>
      </c>
      <c r="D24" s="698"/>
      <c r="E24" s="230">
        <v>9</v>
      </c>
      <c r="F24" s="227">
        <v>1</v>
      </c>
      <c r="G24" s="699"/>
      <c r="H24" s="228">
        <v>13</v>
      </c>
      <c r="I24" s="230">
        <v>0.15</v>
      </c>
      <c r="J24" s="700"/>
      <c r="K24" s="230">
        <v>13</v>
      </c>
      <c r="L24" s="228">
        <v>0.14000000000000001</v>
      </c>
      <c r="M24" s="699"/>
      <c r="N24" s="228">
        <v>22</v>
      </c>
      <c r="O24" s="230">
        <v>0.26</v>
      </c>
      <c r="P24" s="701"/>
      <c r="Q24" s="223"/>
    </row>
    <row r="25" spans="2:17">
      <c r="B25" s="225" t="s">
        <v>204</v>
      </c>
      <c r="C25" s="16" t="s">
        <v>23</v>
      </c>
      <c r="D25" s="698"/>
      <c r="E25" s="230">
        <v>29</v>
      </c>
      <c r="F25" s="227">
        <v>0.33</v>
      </c>
      <c r="G25" s="699"/>
      <c r="H25" s="228">
        <v>32</v>
      </c>
      <c r="I25" s="230">
        <v>0.36</v>
      </c>
      <c r="J25" s="700"/>
      <c r="K25" s="230">
        <v>39</v>
      </c>
      <c r="L25" s="228">
        <v>0.42</v>
      </c>
      <c r="M25" s="699"/>
      <c r="N25" s="228">
        <v>35</v>
      </c>
      <c r="O25" s="230">
        <v>0.41</v>
      </c>
      <c r="P25" s="701"/>
      <c r="Q25" s="223"/>
    </row>
    <row r="26" spans="2:17">
      <c r="B26" s="225" t="s">
        <v>205</v>
      </c>
      <c r="C26" s="16" t="s">
        <v>23</v>
      </c>
      <c r="D26" s="231" t="s">
        <v>24</v>
      </c>
      <c r="E26" s="230">
        <v>22</v>
      </c>
      <c r="F26" s="228">
        <v>0.25</v>
      </c>
      <c r="G26" s="230">
        <v>0.25</v>
      </c>
      <c r="H26" s="228">
        <v>17</v>
      </c>
      <c r="I26" s="230">
        <v>0.19</v>
      </c>
      <c r="J26" s="228">
        <v>0.19</v>
      </c>
      <c r="K26" s="230">
        <v>21</v>
      </c>
      <c r="L26" s="228">
        <v>0.22</v>
      </c>
      <c r="M26" s="230">
        <v>0.22</v>
      </c>
      <c r="N26" s="228">
        <v>26</v>
      </c>
      <c r="O26" s="230">
        <v>0.31</v>
      </c>
      <c r="P26" s="229">
        <v>0.31</v>
      </c>
      <c r="Q26" s="223"/>
    </row>
    <row r="27" spans="2:17">
      <c r="B27" s="225" t="s">
        <v>25</v>
      </c>
      <c r="C27" s="16" t="s">
        <v>23</v>
      </c>
      <c r="D27" s="231" t="s">
        <v>26</v>
      </c>
      <c r="E27" s="230">
        <v>20</v>
      </c>
      <c r="F27" s="228">
        <v>0.22</v>
      </c>
      <c r="G27" s="230">
        <v>0.22</v>
      </c>
      <c r="H27" s="228">
        <v>29</v>
      </c>
      <c r="I27" s="230">
        <v>0.33</v>
      </c>
      <c r="J27" s="228">
        <v>0.33</v>
      </c>
      <c r="K27" s="230">
        <v>29</v>
      </c>
      <c r="L27" s="228">
        <v>0.31</v>
      </c>
      <c r="M27" s="230">
        <v>0.31</v>
      </c>
      <c r="N27" s="228">
        <v>20</v>
      </c>
      <c r="O27" s="230">
        <v>0.24</v>
      </c>
      <c r="P27" s="229">
        <v>0.24</v>
      </c>
      <c r="Q27" s="223"/>
    </row>
    <row r="28" spans="2:17">
      <c r="B28" s="225" t="s">
        <v>156</v>
      </c>
      <c r="C28" s="16" t="s">
        <v>23</v>
      </c>
      <c r="D28" s="231" t="s">
        <v>12</v>
      </c>
      <c r="E28" s="230">
        <v>53</v>
      </c>
      <c r="F28" s="228">
        <v>0.6</v>
      </c>
      <c r="G28" s="230">
        <v>0.6</v>
      </c>
      <c r="H28" s="228">
        <v>51</v>
      </c>
      <c r="I28" s="230">
        <v>0.57999999999999996</v>
      </c>
      <c r="J28" s="228">
        <v>0.57999999999999996</v>
      </c>
      <c r="K28" s="230">
        <v>74</v>
      </c>
      <c r="L28" s="228">
        <v>0.8</v>
      </c>
      <c r="M28" s="230">
        <v>0.8</v>
      </c>
      <c r="N28" s="228">
        <v>48</v>
      </c>
      <c r="O28" s="230">
        <v>0.56999999999999995</v>
      </c>
      <c r="P28" s="229">
        <v>0.56999999999999995</v>
      </c>
      <c r="Q28" s="223"/>
    </row>
    <row r="29" spans="2:17">
      <c r="B29" s="232" t="s">
        <v>32</v>
      </c>
      <c r="C29" s="16" t="s">
        <v>33</v>
      </c>
      <c r="D29" s="231" t="s">
        <v>18</v>
      </c>
      <c r="E29" s="230">
        <v>46</v>
      </c>
      <c r="F29" s="228">
        <v>0.52</v>
      </c>
      <c r="G29" s="703">
        <v>1.57</v>
      </c>
      <c r="H29" s="228">
        <v>47</v>
      </c>
      <c r="I29" s="230">
        <v>0.53</v>
      </c>
      <c r="J29" s="700">
        <v>1.84</v>
      </c>
      <c r="K29" s="230">
        <v>56</v>
      </c>
      <c r="L29" s="228">
        <v>0.6</v>
      </c>
      <c r="M29" s="703">
        <v>1.78</v>
      </c>
      <c r="N29" s="228">
        <v>50</v>
      </c>
      <c r="O29" s="230">
        <v>0.59</v>
      </c>
      <c r="P29" s="701">
        <v>2.12</v>
      </c>
      <c r="Q29" s="223"/>
    </row>
    <row r="30" spans="2:17">
      <c r="B30" s="225" t="s">
        <v>40</v>
      </c>
      <c r="C30" s="16" t="s">
        <v>38</v>
      </c>
      <c r="D30" s="231" t="s">
        <v>18</v>
      </c>
      <c r="E30" s="230">
        <v>21</v>
      </c>
      <c r="F30" s="228">
        <v>0.23</v>
      </c>
      <c r="G30" s="703"/>
      <c r="H30" s="228">
        <v>36</v>
      </c>
      <c r="I30" s="230">
        <v>0.41</v>
      </c>
      <c r="J30" s="700"/>
      <c r="K30" s="230">
        <v>18</v>
      </c>
      <c r="L30" s="228">
        <v>0.19</v>
      </c>
      <c r="M30" s="703"/>
      <c r="N30" s="228">
        <v>30</v>
      </c>
      <c r="O30" s="230">
        <v>0.35</v>
      </c>
      <c r="P30" s="701"/>
      <c r="Q30" s="223"/>
    </row>
    <row r="31" spans="2:17">
      <c r="B31" s="225" t="s">
        <v>206</v>
      </c>
      <c r="C31" s="16" t="s">
        <v>23</v>
      </c>
      <c r="D31" s="231" t="s">
        <v>18</v>
      </c>
      <c r="E31" s="230">
        <v>73</v>
      </c>
      <c r="F31" s="228">
        <v>0.82</v>
      </c>
      <c r="G31" s="703"/>
      <c r="H31" s="228">
        <v>79</v>
      </c>
      <c r="I31" s="230">
        <v>0.9</v>
      </c>
      <c r="J31" s="700"/>
      <c r="K31" s="230">
        <v>92</v>
      </c>
      <c r="L31" s="228">
        <v>0.99</v>
      </c>
      <c r="M31" s="703"/>
      <c r="N31" s="228">
        <v>99</v>
      </c>
      <c r="O31" s="230">
        <v>1.18</v>
      </c>
      <c r="P31" s="701"/>
      <c r="Q31" s="223"/>
    </row>
    <row r="32" spans="2:17">
      <c r="B32" s="225" t="s">
        <v>34</v>
      </c>
      <c r="C32" s="16" t="s">
        <v>33</v>
      </c>
      <c r="D32" s="231" t="s">
        <v>10</v>
      </c>
      <c r="E32" s="230">
        <v>41</v>
      </c>
      <c r="F32" s="228">
        <v>0.46</v>
      </c>
      <c r="G32" s="704">
        <v>1.96</v>
      </c>
      <c r="H32" s="228">
        <v>48</v>
      </c>
      <c r="I32" s="230">
        <v>0.54</v>
      </c>
      <c r="J32" s="700">
        <v>1.95</v>
      </c>
      <c r="K32" s="230">
        <v>48</v>
      </c>
      <c r="L32" s="228">
        <v>0.51</v>
      </c>
      <c r="M32" s="703">
        <v>2.16</v>
      </c>
      <c r="N32" s="228">
        <v>49</v>
      </c>
      <c r="O32" s="230">
        <v>0.57999999999999996</v>
      </c>
      <c r="P32" s="701">
        <v>2.16</v>
      </c>
      <c r="Q32" s="223"/>
    </row>
    <row r="33" spans="2:17">
      <c r="B33" s="225" t="s">
        <v>207</v>
      </c>
      <c r="C33" s="16" t="s">
        <v>33</v>
      </c>
      <c r="D33" s="231" t="s">
        <v>10</v>
      </c>
      <c r="E33" s="230">
        <v>29</v>
      </c>
      <c r="F33" s="228">
        <v>0.33</v>
      </c>
      <c r="G33" s="704"/>
      <c r="H33" s="228">
        <v>25</v>
      </c>
      <c r="I33" s="230">
        <v>0.28000000000000003</v>
      </c>
      <c r="J33" s="700"/>
      <c r="K33" s="230">
        <v>31</v>
      </c>
      <c r="L33" s="228">
        <v>0.33</v>
      </c>
      <c r="M33" s="703"/>
      <c r="N33" s="228">
        <v>38</v>
      </c>
      <c r="O33" s="230">
        <v>0.45</v>
      </c>
      <c r="P33" s="701"/>
      <c r="Q33" s="223"/>
    </row>
    <row r="34" spans="2:17">
      <c r="B34" s="225" t="s">
        <v>95</v>
      </c>
      <c r="C34" s="16" t="s">
        <v>38</v>
      </c>
      <c r="D34" s="231" t="s">
        <v>10</v>
      </c>
      <c r="E34" s="230">
        <v>14</v>
      </c>
      <c r="F34" s="228">
        <v>0.16</v>
      </c>
      <c r="G34" s="704"/>
      <c r="H34" s="228">
        <v>23</v>
      </c>
      <c r="I34" s="230">
        <v>0.26</v>
      </c>
      <c r="J34" s="700"/>
      <c r="K34" s="230">
        <v>38</v>
      </c>
      <c r="L34" s="228">
        <v>0.41</v>
      </c>
      <c r="M34" s="703"/>
      <c r="N34" s="228">
        <v>13</v>
      </c>
      <c r="O34" s="230">
        <v>0.15</v>
      </c>
      <c r="P34" s="701"/>
      <c r="Q34" s="223"/>
    </row>
    <row r="35" spans="2:17">
      <c r="B35" s="225" t="s">
        <v>208</v>
      </c>
      <c r="C35" s="16" t="s">
        <v>38</v>
      </c>
      <c r="D35" s="231" t="s">
        <v>10</v>
      </c>
      <c r="E35" s="230">
        <v>16</v>
      </c>
      <c r="F35" s="228">
        <v>0.18</v>
      </c>
      <c r="G35" s="704"/>
      <c r="H35" s="228">
        <v>14</v>
      </c>
      <c r="I35" s="230">
        <v>0.16</v>
      </c>
      <c r="J35" s="700"/>
      <c r="K35" s="230">
        <v>19</v>
      </c>
      <c r="L35" s="228">
        <v>0.2</v>
      </c>
      <c r="M35" s="703"/>
      <c r="N35" s="228">
        <v>22</v>
      </c>
      <c r="O35" s="230">
        <v>0.26</v>
      </c>
      <c r="P35" s="701"/>
      <c r="Q35" s="223"/>
    </row>
    <row r="36" spans="2:17">
      <c r="B36" s="225" t="s">
        <v>31</v>
      </c>
      <c r="C36" s="16" t="s">
        <v>209</v>
      </c>
      <c r="D36" s="231" t="s">
        <v>10</v>
      </c>
      <c r="E36" s="230">
        <v>29</v>
      </c>
      <c r="F36" s="228">
        <v>0.33</v>
      </c>
      <c r="G36" s="704"/>
      <c r="H36" s="228">
        <v>31</v>
      </c>
      <c r="I36" s="230">
        <v>0.35</v>
      </c>
      <c r="J36" s="700"/>
      <c r="K36" s="230">
        <v>29</v>
      </c>
      <c r="L36" s="228">
        <v>0.31</v>
      </c>
      <c r="M36" s="703"/>
      <c r="N36" s="228">
        <v>28</v>
      </c>
      <c r="O36" s="230">
        <v>0.33</v>
      </c>
      <c r="P36" s="701"/>
      <c r="Q36" s="223"/>
    </row>
    <row r="37" spans="2:17">
      <c r="B37" s="225" t="s">
        <v>90</v>
      </c>
      <c r="C37" s="16" t="s">
        <v>99</v>
      </c>
      <c r="D37" s="231" t="s">
        <v>10</v>
      </c>
      <c r="E37" s="230">
        <v>35</v>
      </c>
      <c r="F37" s="228">
        <v>0.4</v>
      </c>
      <c r="G37" s="704"/>
      <c r="H37" s="228">
        <v>32</v>
      </c>
      <c r="I37" s="230">
        <v>0.36</v>
      </c>
      <c r="J37" s="700"/>
      <c r="K37" s="230">
        <v>37</v>
      </c>
      <c r="L37" s="228">
        <v>0.4</v>
      </c>
      <c r="M37" s="703"/>
      <c r="N37" s="228">
        <v>33</v>
      </c>
      <c r="O37" s="230">
        <v>0.39</v>
      </c>
      <c r="P37" s="701"/>
      <c r="Q37" s="223"/>
    </row>
    <row r="38" spans="2:17">
      <c r="B38" s="225" t="s">
        <v>157</v>
      </c>
      <c r="C38" s="16" t="s">
        <v>38</v>
      </c>
      <c r="D38" s="231" t="s">
        <v>39</v>
      </c>
      <c r="E38" s="233">
        <v>9</v>
      </c>
      <c r="F38" s="228">
        <v>0.1</v>
      </c>
      <c r="G38" s="233">
        <v>0.1</v>
      </c>
      <c r="H38" s="228">
        <v>9</v>
      </c>
      <c r="I38" s="233">
        <v>0.1</v>
      </c>
      <c r="J38" s="228">
        <v>0.1</v>
      </c>
      <c r="K38" s="233">
        <v>19</v>
      </c>
      <c r="L38" s="228">
        <v>0.2</v>
      </c>
      <c r="M38" s="233">
        <v>0.2</v>
      </c>
      <c r="N38" s="228">
        <v>13</v>
      </c>
      <c r="O38" s="233">
        <v>0.15</v>
      </c>
      <c r="P38" s="229">
        <v>0.15</v>
      </c>
      <c r="Q38" s="223"/>
    </row>
    <row r="39" spans="2:17" s="6" customFormat="1">
      <c r="B39" s="234" t="s">
        <v>210</v>
      </c>
      <c r="C39" s="235"/>
      <c r="D39" s="235"/>
      <c r="E39" s="236">
        <f>SUM(E23:E38)</f>
        <v>478</v>
      </c>
      <c r="F39" s="237"/>
      <c r="G39" s="238"/>
      <c r="H39" s="239">
        <f>SUM(H23:H38)</f>
        <v>531</v>
      </c>
      <c r="I39" s="240"/>
      <c r="J39" s="241"/>
      <c r="K39" s="239">
        <f>SUM(K23:K38)</f>
        <v>621</v>
      </c>
      <c r="L39" s="240"/>
      <c r="M39" s="241"/>
      <c r="N39" s="236">
        <f>SUM(N23:N38)</f>
        <v>574</v>
      </c>
      <c r="O39" s="237"/>
      <c r="P39" s="238"/>
      <c r="Q39" s="224"/>
    </row>
    <row r="40" spans="2:17">
      <c r="B40" s="702" t="s">
        <v>211</v>
      </c>
      <c r="C40" s="702"/>
    </row>
    <row r="41" spans="2:17"/>
  </sheetData>
  <mergeCells count="24">
    <mergeCell ref="B40:C40"/>
    <mergeCell ref="G29:G31"/>
    <mergeCell ref="J29:J31"/>
    <mergeCell ref="M29:M31"/>
    <mergeCell ref="P29:P31"/>
    <mergeCell ref="G32:G37"/>
    <mergeCell ref="J32:J37"/>
    <mergeCell ref="M32:M37"/>
    <mergeCell ref="P32:P37"/>
    <mergeCell ref="K21:M21"/>
    <mergeCell ref="N21:P21"/>
    <mergeCell ref="D23:D25"/>
    <mergeCell ref="G23:G25"/>
    <mergeCell ref="J23:J25"/>
    <mergeCell ref="M23:M25"/>
    <mergeCell ref="P23:P25"/>
    <mergeCell ref="B5:H5"/>
    <mergeCell ref="B6:H6"/>
    <mergeCell ref="B14:D14"/>
    <mergeCell ref="B21:B22"/>
    <mergeCell ref="C21:C22"/>
    <mergeCell ref="D21:D22"/>
    <mergeCell ref="E21:G21"/>
    <mergeCell ref="H21:J21"/>
  </mergeCells>
  <hyperlinks>
    <hyperlink ref="G8" location="capa!A1" display="Página Inicial" xr:uid="{00000000-0004-0000-0C00-000000000000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63"/>
  <sheetViews>
    <sheetView showGridLines="0" showRowColHeaders="0" topLeftCell="A25" zoomScaleNormal="100" workbookViewId="0">
      <selection activeCell="AML1" sqref="AML1:XFD1048576"/>
    </sheetView>
  </sheetViews>
  <sheetFormatPr defaultColWidth="0" defaultRowHeight="15" zeroHeight="1"/>
  <cols>
    <col min="1" max="1" width="3.7109375" customWidth="1"/>
    <col min="2" max="2" width="41.28515625" customWidth="1"/>
    <col min="3" max="3" width="28.28515625" customWidth="1"/>
    <col min="4" max="4" width="14.28515625" customWidth="1"/>
    <col min="5" max="5" width="11.5703125" customWidth="1"/>
    <col min="6" max="7" width="12.7109375" customWidth="1"/>
    <col min="8" max="8" width="9.140625" customWidth="1"/>
    <col min="9" max="9" width="9.140625" hidden="1" customWidth="1"/>
    <col min="10" max="12" width="11.5703125" hidden="1" customWidth="1"/>
    <col min="13" max="1025" width="9.140625" hidden="1" customWidth="1"/>
    <col min="1026" max="16384" width="9.140625" hidden="1"/>
  </cols>
  <sheetData>
    <row r="1" spans="2:7"/>
    <row r="2" spans="2:7"/>
    <row r="3" spans="2:7"/>
    <row r="4" spans="2:7"/>
    <row r="5" spans="2:7" ht="18.75">
      <c r="B5" s="685" t="s">
        <v>120</v>
      </c>
      <c r="C5" s="685"/>
      <c r="D5" s="685"/>
      <c r="E5" s="685"/>
      <c r="F5" s="685"/>
      <c r="G5" s="242"/>
    </row>
    <row r="6" spans="2:7" ht="18.75">
      <c r="B6" s="657" t="s">
        <v>212</v>
      </c>
      <c r="C6" s="657"/>
      <c r="D6" s="657"/>
      <c r="E6" s="657"/>
      <c r="F6" s="657"/>
      <c r="G6" s="215"/>
    </row>
    <row r="7" spans="2:7" ht="15.75">
      <c r="B7" s="107"/>
      <c r="C7" s="107"/>
      <c r="D7" s="107"/>
      <c r="E7" s="139"/>
      <c r="F7" s="140"/>
      <c r="G7" s="140"/>
    </row>
    <row r="8" spans="2:7" ht="16.5">
      <c r="B8" s="107"/>
      <c r="C8" s="107"/>
      <c r="D8" s="107"/>
      <c r="E8" s="139"/>
      <c r="F8" s="675" t="s">
        <v>2</v>
      </c>
      <c r="G8" s="675"/>
    </row>
    <row r="9" spans="2:7"/>
    <row r="10" spans="2:7" ht="15.75">
      <c r="B10" s="162" t="s">
        <v>213</v>
      </c>
      <c r="C10" s="21"/>
      <c r="D10" s="21"/>
    </row>
    <row r="11" spans="2:7" ht="15.75">
      <c r="B11" s="162"/>
      <c r="C11" s="21"/>
      <c r="D11" s="21"/>
    </row>
    <row r="12" spans="2:7" ht="28.5" customHeight="1">
      <c r="B12" s="705" t="s">
        <v>214</v>
      </c>
      <c r="C12" s="705"/>
      <c r="D12" s="705"/>
      <c r="E12" s="705"/>
      <c r="F12" s="705"/>
      <c r="G12" s="243"/>
    </row>
    <row r="13" spans="2:7" ht="15.75">
      <c r="B13" s="244"/>
      <c r="C13" s="245"/>
      <c r="D13" s="21"/>
    </row>
    <row r="14" spans="2:7" ht="15.75" customHeight="1">
      <c r="B14" s="696" t="s">
        <v>215</v>
      </c>
      <c r="C14" s="696"/>
      <c r="D14" s="21"/>
    </row>
    <row r="15" spans="2:7" ht="15.75">
      <c r="B15" s="246"/>
      <c r="C15" s="247"/>
      <c r="D15" s="21"/>
    </row>
    <row r="16" spans="2:7" ht="15.75">
      <c r="B16" s="220" t="s">
        <v>216</v>
      </c>
      <c r="C16" s="247"/>
      <c r="D16" s="21"/>
    </row>
    <row r="17" spans="2:7" ht="15.75">
      <c r="B17" s="220" t="s">
        <v>217</v>
      </c>
      <c r="C17" s="247"/>
      <c r="D17" s="21"/>
    </row>
    <row r="18" spans="2:7" ht="15.75">
      <c r="B18" s="220"/>
      <c r="C18" s="247"/>
      <c r="D18" s="21"/>
    </row>
    <row r="19" spans="2:7" ht="15.75">
      <c r="B19" s="220"/>
      <c r="C19" s="247"/>
      <c r="D19" s="21"/>
    </row>
    <row r="20" spans="2:7" ht="15.75">
      <c r="B20" s="162" t="s">
        <v>218</v>
      </c>
      <c r="C20" s="247"/>
      <c r="D20" s="21"/>
    </row>
    <row r="21" spans="2:7" ht="15.75">
      <c r="B21" s="220"/>
      <c r="C21" s="247"/>
      <c r="D21" s="21"/>
    </row>
    <row r="22" spans="2:7" ht="15.75">
      <c r="B22" s="696" t="s">
        <v>215</v>
      </c>
      <c r="C22" s="696"/>
      <c r="D22" s="21"/>
    </row>
    <row r="23" spans="2:7" ht="15.75">
      <c r="B23" s="163"/>
      <c r="C23" s="166"/>
      <c r="D23" s="21"/>
    </row>
    <row r="24" spans="2:7" ht="15.75">
      <c r="B24" s="220" t="s">
        <v>219</v>
      </c>
      <c r="C24" s="166"/>
      <c r="D24" s="21"/>
    </row>
    <row r="25" spans="2:7" ht="15.75">
      <c r="B25" s="220" t="s">
        <v>220</v>
      </c>
      <c r="C25" s="166"/>
      <c r="D25" s="21"/>
    </row>
    <row r="26" spans="2:7" ht="15.75">
      <c r="B26" s="162"/>
      <c r="C26" s="21"/>
      <c r="D26" s="21"/>
    </row>
    <row r="27" spans="2:7"/>
    <row r="28" spans="2:7" ht="15.75">
      <c r="B28" s="171" t="s">
        <v>221</v>
      </c>
    </row>
    <row r="29" spans="2:7" ht="15" customHeight="1">
      <c r="B29" s="660" t="s">
        <v>5</v>
      </c>
      <c r="C29" s="660" t="s">
        <v>6</v>
      </c>
      <c r="D29" s="695" t="s">
        <v>153</v>
      </c>
      <c r="E29" s="688" t="s">
        <v>168</v>
      </c>
      <c r="F29" s="688"/>
      <c r="G29" s="688"/>
    </row>
    <row r="30" spans="2:7" ht="12" customHeight="1">
      <c r="B30" s="660"/>
      <c r="C30" s="660"/>
      <c r="D30" s="695"/>
      <c r="E30" s="172" t="s">
        <v>180</v>
      </c>
      <c r="F30" s="172" t="s">
        <v>181</v>
      </c>
      <c r="G30" s="202" t="s">
        <v>182</v>
      </c>
    </row>
    <row r="31" spans="2:7" ht="18" customHeight="1">
      <c r="B31" s="16" t="s">
        <v>98</v>
      </c>
      <c r="C31" s="16" t="s">
        <v>20</v>
      </c>
      <c r="D31" s="16" t="s">
        <v>21</v>
      </c>
      <c r="E31" s="248">
        <v>4</v>
      </c>
      <c r="F31" s="248">
        <v>4</v>
      </c>
      <c r="G31" s="249"/>
    </row>
    <row r="32" spans="2:7">
      <c r="B32" s="16" t="s">
        <v>22</v>
      </c>
      <c r="C32" s="16" t="s">
        <v>23</v>
      </c>
      <c r="D32" s="16" t="s">
        <v>24</v>
      </c>
      <c r="E32" s="248">
        <v>3</v>
      </c>
      <c r="F32" s="248">
        <v>3</v>
      </c>
      <c r="G32" s="250"/>
    </row>
    <row r="33" spans="2:7">
      <c r="B33" s="16" t="s">
        <v>87</v>
      </c>
      <c r="C33" s="16" t="s">
        <v>23</v>
      </c>
      <c r="D33" s="16" t="s">
        <v>26</v>
      </c>
      <c r="E33" s="248">
        <v>3</v>
      </c>
      <c r="F33" s="248">
        <v>3</v>
      </c>
      <c r="G33" s="250"/>
    </row>
    <row r="34" spans="2:7">
      <c r="B34" s="16" t="s">
        <v>156</v>
      </c>
      <c r="C34" s="16" t="s">
        <v>23</v>
      </c>
      <c r="D34" s="16" t="s">
        <v>12</v>
      </c>
      <c r="E34" s="248">
        <v>3</v>
      </c>
      <c r="F34" s="228">
        <v>3</v>
      </c>
      <c r="G34" s="250"/>
    </row>
    <row r="35" spans="2:7">
      <c r="B35" s="16" t="s">
        <v>29</v>
      </c>
      <c r="C35" s="16" t="s">
        <v>23</v>
      </c>
      <c r="D35" s="16" t="s">
        <v>21</v>
      </c>
      <c r="E35" s="248">
        <v>3</v>
      </c>
      <c r="F35" s="248">
        <v>3</v>
      </c>
      <c r="G35" s="250"/>
    </row>
    <row r="36" spans="2:7" ht="15.75" customHeight="1">
      <c r="B36" s="16" t="s">
        <v>30</v>
      </c>
      <c r="C36" s="16" t="s">
        <v>23</v>
      </c>
      <c r="D36" s="16" t="s">
        <v>18</v>
      </c>
      <c r="E36" s="248">
        <v>3</v>
      </c>
      <c r="F36" s="248">
        <v>3</v>
      </c>
      <c r="G36" s="250"/>
    </row>
    <row r="37" spans="2:7" ht="15.75" customHeight="1">
      <c r="B37" s="16" t="s">
        <v>31</v>
      </c>
      <c r="C37" s="16" t="s">
        <v>20</v>
      </c>
      <c r="D37" s="16" t="s">
        <v>10</v>
      </c>
      <c r="E37" s="248">
        <v>4</v>
      </c>
      <c r="F37" s="248">
        <v>4</v>
      </c>
      <c r="G37" s="250"/>
    </row>
    <row r="38" spans="2:7">
      <c r="B38" s="16" t="s">
        <v>32</v>
      </c>
      <c r="C38" s="16" t="s">
        <v>33</v>
      </c>
      <c r="D38" s="16" t="s">
        <v>18</v>
      </c>
      <c r="E38" s="248">
        <v>3</v>
      </c>
      <c r="F38" s="251">
        <v>4</v>
      </c>
      <c r="G38" s="250"/>
    </row>
    <row r="39" spans="2:7">
      <c r="B39" s="16" t="s">
        <v>93</v>
      </c>
      <c r="C39" s="16" t="s">
        <v>33</v>
      </c>
      <c r="D39" s="16" t="s">
        <v>10</v>
      </c>
      <c r="E39" s="248">
        <v>3</v>
      </c>
      <c r="F39" s="248">
        <v>3</v>
      </c>
      <c r="G39" s="250"/>
    </row>
    <row r="40" spans="2:7">
      <c r="B40" s="16" t="s">
        <v>36</v>
      </c>
      <c r="C40" s="16" t="s">
        <v>33</v>
      </c>
      <c r="D40" s="16" t="s">
        <v>10</v>
      </c>
      <c r="E40" s="248">
        <v>3</v>
      </c>
      <c r="F40" s="248">
        <v>3</v>
      </c>
      <c r="G40" s="250"/>
    </row>
    <row r="41" spans="2:7" ht="13.5" customHeight="1">
      <c r="B41" s="16" t="s">
        <v>157</v>
      </c>
      <c r="C41" s="16" t="s">
        <v>38</v>
      </c>
      <c r="D41" s="16" t="s">
        <v>39</v>
      </c>
      <c r="E41" s="248">
        <v>4</v>
      </c>
      <c r="F41" s="248">
        <v>4</v>
      </c>
      <c r="G41" s="250"/>
    </row>
    <row r="42" spans="2:7" ht="16.5" customHeight="1">
      <c r="B42" s="16" t="s">
        <v>95</v>
      </c>
      <c r="C42" s="16" t="s">
        <v>38</v>
      </c>
      <c r="D42" s="16" t="s">
        <v>10</v>
      </c>
      <c r="E42" s="706">
        <v>4</v>
      </c>
      <c r="F42" s="707">
        <v>4</v>
      </c>
      <c r="G42" s="250"/>
    </row>
    <row r="43" spans="2:7" ht="18" customHeight="1">
      <c r="B43" s="16" t="s">
        <v>95</v>
      </c>
      <c r="C43" s="16" t="s">
        <v>38</v>
      </c>
      <c r="D43" s="16" t="s">
        <v>18</v>
      </c>
      <c r="E43" s="706"/>
      <c r="F43" s="707"/>
      <c r="G43" s="250"/>
    </row>
    <row r="44" spans="2:7">
      <c r="B44" s="18" t="s">
        <v>41</v>
      </c>
      <c r="C44" s="18" t="s">
        <v>38</v>
      </c>
      <c r="D44" s="18" t="s">
        <v>10</v>
      </c>
      <c r="E44" s="248">
        <v>5</v>
      </c>
      <c r="F44" s="248">
        <v>5</v>
      </c>
      <c r="G44" s="252"/>
    </row>
    <row r="45" spans="2:7">
      <c r="B45" s="708" t="s">
        <v>222</v>
      </c>
      <c r="C45" s="708"/>
      <c r="D45" s="708"/>
      <c r="E45" s="253">
        <f>8/13</f>
        <v>0.61538461538461542</v>
      </c>
      <c r="F45" s="253">
        <f>7/13</f>
        <v>0.53846153846153844</v>
      </c>
      <c r="G45" s="253"/>
    </row>
    <row r="46" spans="2:7">
      <c r="B46" s="708" t="s">
        <v>223</v>
      </c>
      <c r="C46" s="708"/>
      <c r="D46" s="708"/>
      <c r="E46" s="253">
        <v>0</v>
      </c>
      <c r="F46" s="253">
        <v>0</v>
      </c>
      <c r="G46" s="254"/>
    </row>
    <row r="47" spans="2:7">
      <c r="B47" s="255"/>
      <c r="C47" s="6"/>
      <c r="D47" s="6"/>
      <c r="E47" s="256"/>
      <c r="F47" s="256"/>
      <c r="G47" s="256"/>
    </row>
    <row r="48" spans="2:7">
      <c r="B48" s="257" t="s">
        <v>224</v>
      </c>
      <c r="C48" s="258"/>
      <c r="D48" s="258"/>
      <c r="E48" s="258"/>
      <c r="F48" s="258"/>
      <c r="G48" s="258"/>
    </row>
    <row r="49" spans="2:7" ht="30" customHeight="1">
      <c r="B49" s="709" t="s">
        <v>225</v>
      </c>
      <c r="C49" s="709"/>
      <c r="D49" s="709"/>
      <c r="E49" s="709"/>
      <c r="F49" s="709"/>
      <c r="G49" s="709"/>
    </row>
    <row r="50" spans="2:7">
      <c r="B50" s="259" t="s">
        <v>226</v>
      </c>
      <c r="C50" s="260"/>
      <c r="D50" s="260"/>
      <c r="E50" s="260"/>
      <c r="F50" s="260"/>
      <c r="G50" s="260"/>
    </row>
    <row r="51" spans="2:7" ht="29.25" customHeight="1"/>
    <row r="52" spans="2:7"/>
    <row r="56" spans="2:7" ht="29.25" hidden="1" customHeight="1"/>
    <row r="57" spans="2:7" ht="30" hidden="1" customHeight="1"/>
    <row r="58" spans="2:7" ht="29.25" hidden="1" customHeight="1"/>
    <row r="59" spans="2:7" ht="38.25" hidden="1" customHeight="1"/>
    <row r="60" spans="2:7" ht="33" hidden="1" customHeight="1"/>
    <row r="61" spans="2:7" ht="23.25" hidden="1" customHeight="1"/>
    <row r="62" spans="2:7" ht="27.75" hidden="1" customHeight="1"/>
    <row r="63" spans="2:7" ht="24" hidden="1" customHeight="1"/>
  </sheetData>
  <mergeCells count="15">
    <mergeCell ref="E42:E43"/>
    <mergeCell ref="F42:F43"/>
    <mergeCell ref="B45:D45"/>
    <mergeCell ref="B46:D46"/>
    <mergeCell ref="B49:G49"/>
    <mergeCell ref="B22:C22"/>
    <mergeCell ref="B29:B30"/>
    <mergeCell ref="C29:C30"/>
    <mergeCell ref="D29:D30"/>
    <mergeCell ref="E29:G29"/>
    <mergeCell ref="B5:F5"/>
    <mergeCell ref="B6:F6"/>
    <mergeCell ref="F8:G8"/>
    <mergeCell ref="B12:F12"/>
    <mergeCell ref="B14:C14"/>
  </mergeCells>
  <hyperlinks>
    <hyperlink ref="F8" location="capa!A1" display="Página Inicial" xr:uid="{00000000-0004-0000-0D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52"/>
  <sheetViews>
    <sheetView showGridLines="0" showRowColHeaders="0" topLeftCell="A37" zoomScaleNormal="100" workbookViewId="0">
      <selection activeCell="G17" sqref="G17"/>
    </sheetView>
  </sheetViews>
  <sheetFormatPr defaultColWidth="0" defaultRowHeight="15" zeroHeight="1"/>
  <cols>
    <col min="1" max="1" width="3.7109375" customWidth="1"/>
    <col min="2" max="2" width="58.28515625" customWidth="1"/>
    <col min="3" max="3" width="23.42578125" customWidth="1"/>
    <col min="4" max="4" width="9.42578125" style="110" customWidth="1"/>
    <col min="5" max="5" width="9.140625" style="110" customWidth="1"/>
    <col min="6" max="6" width="9.42578125" style="110" customWidth="1"/>
    <col min="7" max="7" width="9.140625" style="110" customWidth="1"/>
    <col min="8" max="8" width="9.42578125" style="110" customWidth="1"/>
    <col min="9" max="9" width="9.140625" style="110" customWidth="1"/>
    <col min="10" max="10" width="9.42578125" style="110" customWidth="1"/>
    <col min="11" max="11" width="9.140625" style="110" customWidth="1"/>
    <col min="12" max="12" width="9.140625" customWidth="1"/>
    <col min="13" max="1025" width="9.140625" hidden="1" customWidth="1"/>
    <col min="1026" max="16384" width="9.140625" hidden="1"/>
  </cols>
  <sheetData>
    <row r="1" spans="2:11" ht="15" customHeight="1"/>
    <row r="2" spans="2:11" ht="15" customHeight="1"/>
    <row r="3" spans="2:11" ht="15" customHeight="1"/>
    <row r="4" spans="2:11" ht="13.5" customHeight="1"/>
    <row r="5" spans="2:11" ht="15" customHeight="1">
      <c r="B5" s="685" t="s">
        <v>120</v>
      </c>
      <c r="C5" s="685"/>
      <c r="D5" s="685"/>
      <c r="E5" s="685"/>
      <c r="F5" s="685"/>
      <c r="G5" s="685"/>
      <c r="H5" s="115"/>
      <c r="I5" s="115"/>
      <c r="J5" s="115"/>
      <c r="K5" s="115"/>
    </row>
    <row r="6" spans="2:11" ht="15" customHeight="1">
      <c r="B6" s="657" t="s">
        <v>227</v>
      </c>
      <c r="C6" s="657"/>
      <c r="D6" s="657"/>
      <c r="E6" s="657"/>
      <c r="F6" s="657"/>
      <c r="G6" s="657"/>
      <c r="H6" s="115"/>
      <c r="I6" s="115"/>
      <c r="J6" s="115"/>
      <c r="K6" s="115"/>
    </row>
    <row r="7" spans="2:11" ht="15" customHeight="1">
      <c r="B7" s="107"/>
      <c r="C7" s="107"/>
      <c r="D7" s="159"/>
      <c r="E7" s="158"/>
      <c r="F7" s="261"/>
      <c r="G7" s="158"/>
      <c r="H7" s="115"/>
      <c r="I7" s="115"/>
      <c r="J7" s="115"/>
      <c r="K7" s="115"/>
    </row>
    <row r="8" spans="2:11" ht="15" customHeight="1">
      <c r="B8" s="107"/>
      <c r="C8" s="107"/>
      <c r="D8" s="159"/>
      <c r="E8" s="115"/>
      <c r="F8" s="115"/>
      <c r="G8" s="158"/>
      <c r="H8" s="115"/>
      <c r="I8" s="115"/>
      <c r="J8" s="675" t="s">
        <v>2</v>
      </c>
      <c r="K8" s="675"/>
    </row>
    <row r="9" spans="2:11" ht="15" customHeight="1"/>
    <row r="10" spans="2:11" ht="15" customHeight="1"/>
    <row r="11" spans="2:11" ht="15" customHeight="1">
      <c r="B11" s="705" t="s">
        <v>228</v>
      </c>
      <c r="C11" s="705"/>
      <c r="D11" s="705"/>
      <c r="E11" s="705"/>
      <c r="F11" s="705"/>
      <c r="G11" s="705"/>
      <c r="H11" s="705"/>
      <c r="I11" s="705"/>
      <c r="J11" s="705"/>
    </row>
    <row r="12" spans="2:11" ht="15" customHeight="1">
      <c r="B12" s="168"/>
      <c r="C12" s="219"/>
      <c r="D12" s="262"/>
      <c r="E12" s="262"/>
      <c r="F12" s="262"/>
      <c r="G12" s="262"/>
      <c r="H12" s="262"/>
      <c r="I12" s="262"/>
      <c r="J12" s="262"/>
    </row>
    <row r="13" spans="2:11" ht="15" customHeight="1">
      <c r="B13" s="696" t="s">
        <v>229</v>
      </c>
      <c r="C13" s="696"/>
      <c r="D13" s="262"/>
      <c r="E13" s="262"/>
      <c r="F13" s="262"/>
      <c r="G13" s="262"/>
      <c r="H13" s="262"/>
      <c r="I13" s="262"/>
      <c r="J13" s="262"/>
    </row>
    <row r="14" spans="2:11" ht="15" customHeight="1">
      <c r="B14" s="219"/>
      <c r="C14" s="219"/>
      <c r="D14" s="262"/>
      <c r="E14" s="262"/>
      <c r="F14" s="262"/>
      <c r="G14" s="262"/>
      <c r="H14" s="262"/>
      <c r="I14" s="262"/>
      <c r="J14" s="262"/>
    </row>
    <row r="15" spans="2:11" ht="15" customHeight="1">
      <c r="B15" s="220" t="s">
        <v>230</v>
      </c>
      <c r="C15" s="219"/>
      <c r="D15" s="262"/>
      <c r="E15" s="262"/>
      <c r="F15" s="262"/>
      <c r="G15" s="262"/>
      <c r="H15" s="262"/>
      <c r="I15" s="262"/>
      <c r="J15" s="262"/>
    </row>
    <row r="16" spans="2:11" ht="15" customHeight="1">
      <c r="B16" s="220" t="s">
        <v>231</v>
      </c>
      <c r="C16" s="219"/>
      <c r="D16" s="262"/>
      <c r="E16" s="262"/>
      <c r="F16" s="262"/>
      <c r="G16" s="262"/>
      <c r="H16" s="262"/>
      <c r="I16" s="262"/>
      <c r="J16" s="262"/>
    </row>
    <row r="17" spans="2:11" ht="15" customHeight="1">
      <c r="B17" s="21"/>
      <c r="C17" s="21"/>
      <c r="D17" s="262"/>
      <c r="E17" s="262"/>
      <c r="F17" s="262"/>
      <c r="G17" s="262"/>
      <c r="H17" s="262"/>
      <c r="I17" s="262"/>
      <c r="J17" s="262"/>
    </row>
    <row r="18" spans="2:11" ht="15" customHeight="1">
      <c r="B18" s="21"/>
      <c r="C18" s="21"/>
      <c r="D18" s="262"/>
      <c r="E18" s="262"/>
      <c r="F18" s="262"/>
      <c r="G18" s="262"/>
      <c r="H18" s="262"/>
      <c r="I18" s="262"/>
      <c r="J18" s="262"/>
    </row>
    <row r="19" spans="2:11" ht="15" customHeight="1">
      <c r="B19" s="21" t="s">
        <v>232</v>
      </c>
      <c r="C19" s="21"/>
      <c r="D19" s="262"/>
      <c r="E19" s="262"/>
      <c r="F19" s="262"/>
      <c r="G19" s="262"/>
      <c r="H19" s="262"/>
      <c r="I19" s="262"/>
      <c r="J19" s="262"/>
    </row>
    <row r="20" spans="2:11" ht="15" customHeight="1">
      <c r="B20" s="660" t="s">
        <v>5</v>
      </c>
      <c r="C20" s="695" t="s">
        <v>7</v>
      </c>
      <c r="D20" s="660">
        <v>2016</v>
      </c>
      <c r="E20" s="660"/>
      <c r="F20" s="660">
        <v>2017</v>
      </c>
      <c r="G20" s="660"/>
      <c r="H20" s="660">
        <v>2018</v>
      </c>
      <c r="I20" s="660"/>
      <c r="J20" s="660">
        <v>2019</v>
      </c>
      <c r="K20" s="660"/>
    </row>
    <row r="21" spans="2:11" ht="42.75" customHeight="1">
      <c r="B21" s="660"/>
      <c r="C21" s="695"/>
      <c r="D21" s="221" t="s">
        <v>233</v>
      </c>
      <c r="E21" s="221" t="s">
        <v>234</v>
      </c>
      <c r="F21" s="221" t="s">
        <v>233</v>
      </c>
      <c r="G21" s="221" t="s">
        <v>234</v>
      </c>
      <c r="H21" s="221" t="s">
        <v>233</v>
      </c>
      <c r="I21" s="172" t="s">
        <v>235</v>
      </c>
      <c r="J21" s="221" t="s">
        <v>234</v>
      </c>
      <c r="K21" s="172" t="s">
        <v>235</v>
      </c>
    </row>
    <row r="22" spans="2:11" ht="15" customHeight="1">
      <c r="B22" s="27" t="s">
        <v>53</v>
      </c>
      <c r="C22" s="27" t="s">
        <v>10</v>
      </c>
      <c r="D22" s="249">
        <v>17</v>
      </c>
      <c r="E22" s="263">
        <f>17/7578</f>
        <v>2.2433359725521247E-3</v>
      </c>
      <c r="F22" s="249">
        <v>22</v>
      </c>
      <c r="G22" s="264">
        <v>0.28000000000000003</v>
      </c>
      <c r="H22" s="249"/>
      <c r="I22" s="264"/>
      <c r="J22" s="249"/>
      <c r="K22" s="249"/>
    </row>
    <row r="23" spans="2:11" ht="15" customHeight="1">
      <c r="B23" s="27" t="s">
        <v>55</v>
      </c>
      <c r="C23" s="45" t="s">
        <v>18</v>
      </c>
      <c r="D23" s="250">
        <v>40</v>
      </c>
      <c r="E23" s="263">
        <f>40/7578</f>
        <v>5.2784375824755873E-3</v>
      </c>
      <c r="F23" s="250">
        <v>40</v>
      </c>
      <c r="G23" s="264">
        <v>0.52</v>
      </c>
      <c r="H23" s="250"/>
      <c r="I23" s="264"/>
      <c r="J23" s="250"/>
      <c r="K23" s="250"/>
    </row>
    <row r="24" spans="2:11" ht="15" customHeight="1">
      <c r="B24" s="27" t="s">
        <v>56</v>
      </c>
      <c r="C24" s="45" t="s">
        <v>18</v>
      </c>
      <c r="D24" s="250"/>
      <c r="E24" s="263"/>
      <c r="F24" s="250">
        <v>46</v>
      </c>
      <c r="G24" s="264">
        <v>0.6</v>
      </c>
      <c r="H24" s="250">
        <v>46</v>
      </c>
      <c r="I24" s="264">
        <v>0.6</v>
      </c>
      <c r="J24" s="250"/>
      <c r="K24" s="250"/>
    </row>
    <row r="25" spans="2:11" ht="15" customHeight="1">
      <c r="B25" s="27" t="s">
        <v>56</v>
      </c>
      <c r="C25" s="45" t="s">
        <v>10</v>
      </c>
      <c r="D25" s="250"/>
      <c r="E25" s="263"/>
      <c r="F25" s="250">
        <v>40</v>
      </c>
      <c r="G25" s="264">
        <v>0.52</v>
      </c>
      <c r="H25" s="250">
        <v>21</v>
      </c>
      <c r="I25" s="264">
        <v>0.26</v>
      </c>
      <c r="J25" s="250"/>
      <c r="K25" s="250"/>
    </row>
    <row r="26" spans="2:11" ht="15" customHeight="1">
      <c r="B26" s="27" t="s">
        <v>11</v>
      </c>
      <c r="C26" s="45" t="s">
        <v>12</v>
      </c>
      <c r="D26" s="250"/>
      <c r="E26" s="263"/>
      <c r="F26" s="250">
        <v>18</v>
      </c>
      <c r="G26" s="264">
        <v>0.24</v>
      </c>
      <c r="H26" s="250">
        <v>2</v>
      </c>
      <c r="I26" s="264">
        <v>0.02</v>
      </c>
      <c r="J26" s="250">
        <v>18</v>
      </c>
      <c r="K26" s="250">
        <v>0.24</v>
      </c>
    </row>
    <row r="27" spans="2:11" ht="15" customHeight="1">
      <c r="B27" s="27" t="s">
        <v>58</v>
      </c>
      <c r="C27" s="45" t="s">
        <v>10</v>
      </c>
      <c r="D27" s="250">
        <v>20</v>
      </c>
      <c r="E27" s="263">
        <f>20/7578</f>
        <v>2.6392187912377936E-3</v>
      </c>
      <c r="F27" s="250">
        <v>20</v>
      </c>
      <c r="G27" s="264">
        <v>0.26</v>
      </c>
      <c r="H27" s="250"/>
      <c r="I27" s="264"/>
      <c r="J27" s="250">
        <v>24</v>
      </c>
      <c r="K27" s="250">
        <v>0.31</v>
      </c>
    </row>
    <row r="28" spans="2:11" ht="15" customHeight="1">
      <c r="B28" s="28" t="s">
        <v>59</v>
      </c>
      <c r="C28" s="45" t="s">
        <v>12</v>
      </c>
      <c r="D28" s="250">
        <v>20</v>
      </c>
      <c r="E28" s="263">
        <f>20/7578</f>
        <v>2.6392187912377936E-3</v>
      </c>
      <c r="F28" s="250">
        <v>18</v>
      </c>
      <c r="G28" s="264">
        <v>0.24</v>
      </c>
      <c r="H28" s="250">
        <v>13</v>
      </c>
      <c r="I28" s="264">
        <v>0.16</v>
      </c>
      <c r="J28" s="250"/>
      <c r="K28" s="250"/>
    </row>
    <row r="29" spans="2:11" ht="15" customHeight="1">
      <c r="B29" s="28" t="s">
        <v>60</v>
      </c>
      <c r="C29" s="45" t="s">
        <v>18</v>
      </c>
      <c r="D29" s="250"/>
      <c r="E29" s="263"/>
      <c r="F29" s="250">
        <v>43</v>
      </c>
      <c r="G29" s="264">
        <v>0.56000000000000005</v>
      </c>
      <c r="H29" s="250">
        <v>43</v>
      </c>
      <c r="I29" s="264">
        <v>0.53</v>
      </c>
      <c r="J29" s="250"/>
      <c r="K29" s="250"/>
    </row>
    <row r="30" spans="2:11" ht="15" customHeight="1">
      <c r="B30" s="265" t="s">
        <v>61</v>
      </c>
      <c r="C30" s="266" t="s">
        <v>18</v>
      </c>
      <c r="D30" s="250"/>
      <c r="E30" s="263"/>
      <c r="F30" s="250">
        <v>51</v>
      </c>
      <c r="G30" s="264">
        <v>0.67</v>
      </c>
      <c r="H30" s="250">
        <v>51</v>
      </c>
      <c r="I30" s="264">
        <v>0.67</v>
      </c>
      <c r="J30" s="250"/>
      <c r="K30" s="250"/>
    </row>
    <row r="31" spans="2:11" ht="15" customHeight="1">
      <c r="B31" s="265" t="s">
        <v>236</v>
      </c>
      <c r="C31" s="266" t="s">
        <v>18</v>
      </c>
      <c r="D31" s="250"/>
      <c r="E31" s="263"/>
      <c r="F31" s="250"/>
      <c r="G31" s="264"/>
      <c r="H31" s="250">
        <v>30</v>
      </c>
      <c r="I31" s="264">
        <v>0.37</v>
      </c>
      <c r="J31" s="250">
        <v>33</v>
      </c>
      <c r="K31" s="250">
        <v>0.43</v>
      </c>
    </row>
    <row r="32" spans="2:11" ht="40.5" customHeight="1">
      <c r="B32" s="267" t="s">
        <v>62</v>
      </c>
      <c r="C32" s="45" t="s">
        <v>63</v>
      </c>
      <c r="D32" s="250">
        <v>244</v>
      </c>
      <c r="E32" s="263">
        <f>244/7578</f>
        <v>3.2198469253101082E-2</v>
      </c>
      <c r="F32" s="250"/>
      <c r="G32" s="264"/>
      <c r="H32" s="250"/>
      <c r="I32" s="264"/>
      <c r="J32" s="250"/>
      <c r="K32" s="250"/>
    </row>
    <row r="33" spans="2:11" ht="15" customHeight="1">
      <c r="B33" s="28" t="s">
        <v>64</v>
      </c>
      <c r="C33" s="45" t="s">
        <v>65</v>
      </c>
      <c r="D33" s="250"/>
      <c r="E33" s="263"/>
      <c r="F33" s="250">
        <v>28</v>
      </c>
      <c r="G33" s="264">
        <v>0.37</v>
      </c>
      <c r="H33" s="250"/>
      <c r="I33" s="264"/>
      <c r="J33" s="250"/>
      <c r="K33" s="250"/>
    </row>
    <row r="34" spans="2:11" ht="15" customHeight="1">
      <c r="B34" s="28" t="s">
        <v>66</v>
      </c>
      <c r="C34" s="45" t="s">
        <v>67</v>
      </c>
      <c r="D34" s="250"/>
      <c r="E34" s="263"/>
      <c r="F34" s="250">
        <v>18</v>
      </c>
      <c r="G34" s="264">
        <v>0.24</v>
      </c>
      <c r="H34" s="250">
        <v>1</v>
      </c>
      <c r="I34" s="264">
        <v>0.01</v>
      </c>
      <c r="J34" s="250"/>
      <c r="K34" s="250"/>
    </row>
    <row r="35" spans="2:11" ht="15" customHeight="1">
      <c r="B35" s="28" t="s">
        <v>237</v>
      </c>
      <c r="C35" s="45" t="s">
        <v>10</v>
      </c>
      <c r="D35" s="250">
        <v>22</v>
      </c>
      <c r="E35" s="263">
        <f>22/7578</f>
        <v>2.9031406703615729E-3</v>
      </c>
      <c r="F35" s="250"/>
      <c r="G35" s="264"/>
      <c r="H35" s="250"/>
      <c r="I35" s="264"/>
      <c r="J35" s="250"/>
      <c r="K35" s="250"/>
    </row>
    <row r="36" spans="2:11" ht="29.25" customHeight="1">
      <c r="B36" s="268" t="s">
        <v>69</v>
      </c>
      <c r="C36" s="45" t="s">
        <v>70</v>
      </c>
      <c r="D36" s="250">
        <v>142</v>
      </c>
      <c r="E36" s="263">
        <f>142/7578</f>
        <v>1.8738453417788334E-2</v>
      </c>
      <c r="F36" s="250"/>
      <c r="G36" s="264"/>
      <c r="H36" s="250"/>
      <c r="I36" s="264"/>
      <c r="J36" s="250"/>
      <c r="K36" s="250"/>
    </row>
    <row r="37" spans="2:11" ht="28.5" customHeight="1">
      <c r="B37" s="268" t="s">
        <v>71</v>
      </c>
      <c r="C37" s="45" t="s">
        <v>70</v>
      </c>
      <c r="D37" s="250">
        <v>170</v>
      </c>
      <c r="E37" s="263">
        <f>170/7578</f>
        <v>2.2433359725521247E-2</v>
      </c>
      <c r="F37" s="250"/>
      <c r="G37" s="264"/>
      <c r="H37" s="250"/>
      <c r="I37" s="264"/>
      <c r="J37" s="250"/>
      <c r="K37" s="250"/>
    </row>
    <row r="38" spans="2:11" ht="30.75" customHeight="1">
      <c r="B38" s="268" t="s">
        <v>72</v>
      </c>
      <c r="C38" s="45" t="s">
        <v>14</v>
      </c>
      <c r="D38" s="250"/>
      <c r="E38" s="263"/>
      <c r="F38" s="250"/>
      <c r="G38" s="264"/>
      <c r="H38" s="250">
        <v>148</v>
      </c>
      <c r="I38" s="264">
        <v>1.84</v>
      </c>
      <c r="J38" s="250">
        <v>93</v>
      </c>
      <c r="K38" s="250">
        <v>1.21</v>
      </c>
    </row>
    <row r="39" spans="2:11" ht="15" customHeight="1">
      <c r="B39" s="27" t="s">
        <v>73</v>
      </c>
      <c r="C39" s="45" t="s">
        <v>16</v>
      </c>
      <c r="D39" s="250"/>
      <c r="E39" s="263"/>
      <c r="F39" s="250"/>
      <c r="G39" s="264"/>
      <c r="H39" s="250">
        <v>20</v>
      </c>
      <c r="I39" s="264">
        <v>0.24</v>
      </c>
      <c r="J39" s="250">
        <v>18</v>
      </c>
      <c r="K39" s="250">
        <v>0.24</v>
      </c>
    </row>
    <row r="40" spans="2:11" ht="15" customHeight="1">
      <c r="B40" s="27" t="s">
        <v>74</v>
      </c>
      <c r="C40" s="45" t="s">
        <v>18</v>
      </c>
      <c r="D40" s="250"/>
      <c r="E40" s="263"/>
      <c r="F40" s="250">
        <v>101</v>
      </c>
      <c r="G40" s="264">
        <v>1.32</v>
      </c>
      <c r="H40" s="250">
        <v>106</v>
      </c>
      <c r="I40" s="264">
        <v>1.31</v>
      </c>
      <c r="J40" s="250"/>
      <c r="K40" s="250"/>
    </row>
    <row r="41" spans="2:11" ht="15" customHeight="1">
      <c r="B41" s="27" t="s">
        <v>75</v>
      </c>
      <c r="C41" s="45" t="s">
        <v>18</v>
      </c>
      <c r="D41" s="250"/>
      <c r="E41" s="263"/>
      <c r="F41" s="250">
        <v>43</v>
      </c>
      <c r="G41" s="264">
        <v>0.56000000000000005</v>
      </c>
      <c r="H41" s="250">
        <v>45</v>
      </c>
      <c r="I41" s="264">
        <v>0.56000000000000005</v>
      </c>
      <c r="J41" s="250"/>
      <c r="K41" s="250"/>
    </row>
    <row r="42" spans="2:11" ht="15" customHeight="1">
      <c r="B42" s="27" t="s">
        <v>76</v>
      </c>
      <c r="C42" s="45" t="s">
        <v>18</v>
      </c>
      <c r="D42" s="250"/>
      <c r="E42" s="263"/>
      <c r="F42" s="250">
        <v>45</v>
      </c>
      <c r="G42" s="264">
        <v>0.6</v>
      </c>
      <c r="H42" s="250">
        <v>43</v>
      </c>
      <c r="I42" s="264">
        <v>0.53</v>
      </c>
      <c r="J42" s="250"/>
      <c r="K42" s="250"/>
    </row>
    <row r="43" spans="2:11" ht="15" customHeight="1">
      <c r="B43" s="27" t="s">
        <v>77</v>
      </c>
      <c r="C43" s="45" t="s">
        <v>18</v>
      </c>
      <c r="D43" s="250"/>
      <c r="E43" s="263"/>
      <c r="F43" s="250">
        <v>29</v>
      </c>
      <c r="G43" s="264">
        <v>0.39</v>
      </c>
      <c r="H43" s="250">
        <v>22</v>
      </c>
      <c r="I43" s="264">
        <v>0.27</v>
      </c>
      <c r="J43" s="250"/>
      <c r="K43" s="250"/>
    </row>
    <row r="44" spans="2:11" ht="15" customHeight="1">
      <c r="B44" s="27" t="s">
        <v>78</v>
      </c>
      <c r="C44" s="45" t="s">
        <v>10</v>
      </c>
      <c r="D44" s="250">
        <v>14</v>
      </c>
      <c r="E44" s="263">
        <f>14/7578</f>
        <v>1.8474531538664556E-3</v>
      </c>
      <c r="F44" s="250">
        <v>14</v>
      </c>
      <c r="G44" s="264">
        <v>0.18</v>
      </c>
      <c r="H44" s="250"/>
      <c r="I44" s="264"/>
      <c r="J44" s="250"/>
      <c r="K44" s="250"/>
    </row>
    <row r="45" spans="2:11" ht="15" customHeight="1">
      <c r="B45" s="27" t="s">
        <v>79</v>
      </c>
      <c r="C45" s="45" t="s">
        <v>18</v>
      </c>
      <c r="D45" s="250">
        <v>40</v>
      </c>
      <c r="E45" s="263">
        <f>40/7578</f>
        <v>5.2784375824755873E-3</v>
      </c>
      <c r="F45" s="250">
        <v>40</v>
      </c>
      <c r="G45" s="264">
        <v>0.52</v>
      </c>
      <c r="H45" s="250">
        <v>9</v>
      </c>
      <c r="I45" s="264"/>
      <c r="J45" s="250"/>
      <c r="K45" s="250"/>
    </row>
    <row r="46" spans="2:11" ht="15" customHeight="1">
      <c r="B46" s="27" t="s">
        <v>80</v>
      </c>
      <c r="C46" s="45" t="s">
        <v>12</v>
      </c>
      <c r="D46" s="250"/>
      <c r="E46" s="263"/>
      <c r="F46" s="250"/>
      <c r="G46" s="264"/>
      <c r="H46" s="250"/>
      <c r="I46" s="264"/>
      <c r="J46" s="250">
        <v>30</v>
      </c>
      <c r="K46" s="250">
        <v>0.4</v>
      </c>
    </row>
    <row r="47" spans="2:11" ht="15" customHeight="1">
      <c r="B47" s="27" t="s">
        <v>81</v>
      </c>
      <c r="C47" s="45" t="s">
        <v>39</v>
      </c>
      <c r="D47" s="250"/>
      <c r="E47" s="263"/>
      <c r="F47" s="250">
        <v>12</v>
      </c>
      <c r="G47" s="264">
        <v>0.15</v>
      </c>
      <c r="H47" s="250">
        <v>8</v>
      </c>
      <c r="I47" s="264">
        <v>0.09</v>
      </c>
      <c r="J47" s="250"/>
      <c r="K47" s="250"/>
    </row>
    <row r="48" spans="2:11" ht="15" customHeight="1">
      <c r="B48" s="27" t="s">
        <v>82</v>
      </c>
      <c r="C48" s="45" t="s">
        <v>18</v>
      </c>
      <c r="D48" s="250">
        <v>42</v>
      </c>
      <c r="E48" s="263">
        <f>42/7578</f>
        <v>5.5423594615993665E-3</v>
      </c>
      <c r="F48" s="250"/>
      <c r="G48" s="264"/>
      <c r="H48" s="250"/>
      <c r="I48" s="264"/>
      <c r="J48" s="250"/>
      <c r="K48" s="250"/>
    </row>
    <row r="49" spans="2:11" ht="15" customHeight="1">
      <c r="B49" s="710" t="s">
        <v>238</v>
      </c>
      <c r="C49" s="710"/>
      <c r="D49" s="172">
        <v>771</v>
      </c>
      <c r="E49" s="269"/>
      <c r="F49" s="270">
        <v>628</v>
      </c>
      <c r="G49" s="271"/>
      <c r="H49" s="270">
        <v>608</v>
      </c>
      <c r="I49" s="271"/>
      <c r="J49" s="270">
        <v>216</v>
      </c>
      <c r="K49" s="272"/>
    </row>
    <row r="50" spans="2:11" ht="15" customHeight="1">
      <c r="B50" s="708" t="s">
        <v>239</v>
      </c>
      <c r="C50" s="708"/>
      <c r="D50" s="273"/>
      <c r="E50" s="188">
        <f>771/7578</f>
        <v>0.10174188440221694</v>
      </c>
      <c r="F50" s="273"/>
      <c r="G50" s="253">
        <v>8.2500000000000004E-2</v>
      </c>
      <c r="H50" s="273"/>
      <c r="I50" s="253">
        <v>7.46E-2</v>
      </c>
      <c r="J50" s="273"/>
      <c r="K50" s="253">
        <v>2.8299999999999999E-2</v>
      </c>
    </row>
    <row r="51" spans="2:11" ht="15" customHeight="1">
      <c r="B51" s="21" t="s">
        <v>240</v>
      </c>
    </row>
    <row r="52" spans="2:11" ht="15" customHeight="1"/>
  </sheetData>
  <mergeCells count="13">
    <mergeCell ref="J20:K20"/>
    <mergeCell ref="B49:C49"/>
    <mergeCell ref="B50:C50"/>
    <mergeCell ref="B20:B21"/>
    <mergeCell ref="C20:C21"/>
    <mergeCell ref="D20:E20"/>
    <mergeCell ref="F20:G20"/>
    <mergeCell ref="H20:I20"/>
    <mergeCell ref="B5:G5"/>
    <mergeCell ref="B6:G6"/>
    <mergeCell ref="J8:K8"/>
    <mergeCell ref="B11:J11"/>
    <mergeCell ref="B13:C13"/>
  </mergeCells>
  <hyperlinks>
    <hyperlink ref="J8" location="capa!A1" display="Página Inicial" xr:uid="{00000000-0004-0000-0E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1"/>
  <sheetViews>
    <sheetView showGridLines="0" showRowColHeaders="0" topLeftCell="A16" zoomScaleNormal="100" workbookViewId="0">
      <selection activeCell="B30" sqref="B30:G30"/>
    </sheetView>
  </sheetViews>
  <sheetFormatPr defaultColWidth="0" defaultRowHeight="15" zeroHeight="1"/>
  <cols>
    <col min="1" max="1" width="3.7109375" customWidth="1"/>
    <col min="2" max="2" width="21.85546875" customWidth="1"/>
    <col min="3" max="3" width="42.5703125" customWidth="1"/>
    <col min="4" max="4" width="26" customWidth="1"/>
    <col min="5" max="5" width="9.85546875" customWidth="1"/>
    <col min="6" max="6" width="9.5703125" customWidth="1"/>
    <col min="7" max="9" width="9.140625" customWidth="1"/>
    <col min="10" max="13" width="11.5703125" hidden="1" customWidth="1"/>
    <col min="14" max="1025" width="9.140625" hidden="1" customWidth="1"/>
    <col min="1026" max="16384" width="9.140625" hidden="1"/>
  </cols>
  <sheetData>
    <row r="1" spans="2:8" ht="15" customHeight="1">
      <c r="E1" s="110"/>
      <c r="F1" s="110"/>
      <c r="G1" s="110"/>
      <c r="H1" s="110"/>
    </row>
    <row r="2" spans="2:8" ht="15" customHeight="1">
      <c r="E2" s="110"/>
      <c r="F2" s="110"/>
      <c r="G2" s="110"/>
      <c r="H2" s="110"/>
    </row>
    <row r="3" spans="2:8" ht="15" customHeight="1">
      <c r="E3" s="110"/>
      <c r="F3" s="110"/>
      <c r="G3" s="110"/>
      <c r="H3" s="110"/>
    </row>
    <row r="4" spans="2:8" ht="13.5" customHeight="1">
      <c r="E4" s="110"/>
      <c r="F4" s="110"/>
      <c r="G4" s="110"/>
      <c r="H4" s="110"/>
    </row>
    <row r="5" spans="2:8" ht="18" customHeight="1">
      <c r="B5" s="685" t="s">
        <v>120</v>
      </c>
      <c r="C5" s="685"/>
      <c r="D5" s="685"/>
      <c r="E5" s="685"/>
      <c r="F5" s="685"/>
      <c r="G5" s="685"/>
      <c r="H5" s="115"/>
    </row>
    <row r="6" spans="2:8" ht="15" customHeight="1">
      <c r="B6" s="657" t="s">
        <v>241</v>
      </c>
      <c r="C6" s="657"/>
      <c r="D6" s="657"/>
      <c r="E6" s="657"/>
      <c r="F6" s="657"/>
      <c r="G6" s="657"/>
      <c r="H6" s="115"/>
    </row>
    <row r="7" spans="2:8" ht="15" customHeight="1">
      <c r="B7" s="107"/>
      <c r="C7" s="107"/>
      <c r="D7" s="159"/>
      <c r="E7" s="158"/>
      <c r="F7" s="158"/>
      <c r="G7" s="115"/>
      <c r="H7" s="115"/>
    </row>
    <row r="8" spans="2:8" ht="15" customHeight="1">
      <c r="B8" s="107"/>
      <c r="C8" s="107"/>
      <c r="D8" s="159"/>
      <c r="E8" s="115"/>
      <c r="F8" s="158"/>
      <c r="G8" s="675" t="s">
        <v>2</v>
      </c>
      <c r="H8" s="675"/>
    </row>
    <row r="9" spans="2:8"/>
    <row r="10" spans="2:8"/>
    <row r="11" spans="2:8" ht="15" customHeight="1">
      <c r="B11" s="705" t="s">
        <v>242</v>
      </c>
      <c r="C11" s="705"/>
      <c r="D11" s="705"/>
      <c r="E11" s="705"/>
      <c r="F11" s="705"/>
      <c r="G11" s="705"/>
    </row>
    <row r="12" spans="2:8"/>
    <row r="13" spans="2:8"/>
    <row r="14" spans="2:8" ht="15" customHeight="1">
      <c r="B14" s="10" t="s">
        <v>243</v>
      </c>
      <c r="D14" s="11"/>
      <c r="E14" s="11"/>
      <c r="F14" s="81"/>
    </row>
    <row r="15" spans="2:8" ht="15" customHeight="1">
      <c r="B15" s="660" t="s">
        <v>153</v>
      </c>
      <c r="C15" s="660" t="s">
        <v>5</v>
      </c>
      <c r="D15" s="660" t="s">
        <v>6</v>
      </c>
      <c r="E15" s="22">
        <v>2016</v>
      </c>
      <c r="F15" s="23">
        <v>2017</v>
      </c>
      <c r="G15" s="222">
        <v>2018</v>
      </c>
      <c r="H15" s="222">
        <v>2019</v>
      </c>
    </row>
    <row r="16" spans="2:8" s="152" customFormat="1" ht="26.25" customHeight="1">
      <c r="B16" s="660"/>
      <c r="C16" s="660"/>
      <c r="D16" s="660"/>
      <c r="E16" s="274" t="s">
        <v>244</v>
      </c>
      <c r="F16" s="274" t="s">
        <v>244</v>
      </c>
      <c r="G16" s="274" t="s">
        <v>244</v>
      </c>
      <c r="H16" s="274" t="s">
        <v>244</v>
      </c>
    </row>
    <row r="17" spans="2:8" s="152" customFormat="1" ht="20.25" customHeight="1">
      <c r="B17" s="16" t="s">
        <v>39</v>
      </c>
      <c r="C17" s="16" t="s">
        <v>157</v>
      </c>
      <c r="D17" s="231" t="s">
        <v>38</v>
      </c>
      <c r="E17" s="711">
        <v>6</v>
      </c>
      <c r="F17" s="711">
        <v>6</v>
      </c>
      <c r="G17" s="711">
        <v>6</v>
      </c>
      <c r="H17" s="711">
        <v>6</v>
      </c>
    </row>
    <row r="18" spans="2:8">
      <c r="B18" s="712" t="s">
        <v>21</v>
      </c>
      <c r="C18" s="15" t="s">
        <v>98</v>
      </c>
      <c r="D18" s="231" t="s">
        <v>99</v>
      </c>
      <c r="E18" s="711"/>
      <c r="F18" s="711"/>
      <c r="G18" s="711"/>
      <c r="H18" s="711"/>
    </row>
    <row r="19" spans="2:8">
      <c r="B19" s="712"/>
      <c r="C19" s="16" t="s">
        <v>98</v>
      </c>
      <c r="D19" s="231" t="s">
        <v>23</v>
      </c>
      <c r="E19" s="711"/>
      <c r="F19" s="711"/>
      <c r="G19" s="711"/>
      <c r="H19" s="711"/>
    </row>
    <row r="20" spans="2:8">
      <c r="B20" s="712"/>
      <c r="C20" s="18" t="s">
        <v>29</v>
      </c>
      <c r="D20" s="231" t="s">
        <v>23</v>
      </c>
      <c r="E20" s="711"/>
      <c r="F20" s="711"/>
      <c r="G20" s="711"/>
      <c r="H20" s="711"/>
    </row>
    <row r="21" spans="2:8">
      <c r="B21" s="713" t="s">
        <v>18</v>
      </c>
      <c r="C21" s="16" t="s">
        <v>32</v>
      </c>
      <c r="D21" s="231" t="s">
        <v>33</v>
      </c>
      <c r="E21" s="711"/>
      <c r="F21" s="711"/>
      <c r="G21" s="711"/>
      <c r="H21" s="711"/>
    </row>
    <row r="22" spans="2:8">
      <c r="B22" s="713"/>
      <c r="C22" s="16" t="s">
        <v>30</v>
      </c>
      <c r="D22" s="231" t="s">
        <v>23</v>
      </c>
      <c r="E22" s="711"/>
      <c r="F22" s="711"/>
      <c r="G22" s="711"/>
      <c r="H22" s="711"/>
    </row>
    <row r="23" spans="2:8">
      <c r="B23" s="713"/>
      <c r="C23" s="16" t="s">
        <v>245</v>
      </c>
      <c r="D23" s="231" t="s">
        <v>38</v>
      </c>
      <c r="E23" s="711"/>
      <c r="F23" s="711"/>
      <c r="G23" s="711"/>
      <c r="H23" s="711"/>
    </row>
    <row r="24" spans="2:8">
      <c r="B24" s="218" t="s">
        <v>24</v>
      </c>
      <c r="C24" s="218" t="s">
        <v>22</v>
      </c>
      <c r="D24" s="138" t="s">
        <v>23</v>
      </c>
      <c r="E24" s="711"/>
      <c r="F24" s="711"/>
      <c r="G24" s="711"/>
      <c r="H24" s="711"/>
    </row>
    <row r="25" spans="2:8">
      <c r="B25" s="218" t="s">
        <v>26</v>
      </c>
      <c r="C25" s="218" t="s">
        <v>87</v>
      </c>
      <c r="D25" s="138" t="s">
        <v>23</v>
      </c>
      <c r="E25" s="711"/>
      <c r="F25" s="711"/>
      <c r="G25" s="711"/>
      <c r="H25" s="711"/>
    </row>
    <row r="26" spans="2:8">
      <c r="B26" s="18" t="s">
        <v>12</v>
      </c>
      <c r="C26" s="18" t="s">
        <v>156</v>
      </c>
      <c r="D26" s="275" t="s">
        <v>23</v>
      </c>
      <c r="E26" s="711"/>
      <c r="F26" s="711"/>
      <c r="G26" s="711"/>
      <c r="H26" s="711"/>
    </row>
    <row r="27" spans="2:8">
      <c r="B27" s="231"/>
      <c r="C27" s="231"/>
      <c r="D27" s="231"/>
      <c r="F27" s="89"/>
      <c r="G27" s="223"/>
      <c r="H27" s="223"/>
    </row>
    <row r="28" spans="2:8" ht="15.75">
      <c r="B28" s="276" t="s">
        <v>524</v>
      </c>
    </row>
    <row r="29" spans="2:8" ht="15.75">
      <c r="B29" s="276"/>
    </row>
    <row r="30" spans="2:8" ht="32.25" customHeight="1">
      <c r="B30" s="705" t="s">
        <v>246</v>
      </c>
      <c r="C30" s="705"/>
      <c r="D30" s="705"/>
      <c r="E30" s="705"/>
      <c r="F30" s="705"/>
      <c r="G30" s="705"/>
    </row>
    <row r="31" spans="2:8"/>
  </sheetData>
  <mergeCells count="14">
    <mergeCell ref="B30:G30"/>
    <mergeCell ref="E17:E26"/>
    <mergeCell ref="F17:F26"/>
    <mergeCell ref="G17:G26"/>
    <mergeCell ref="H17:H26"/>
    <mergeCell ref="B18:B20"/>
    <mergeCell ref="B21:B23"/>
    <mergeCell ref="B5:G5"/>
    <mergeCell ref="B6:G6"/>
    <mergeCell ref="G8:H8"/>
    <mergeCell ref="B11:G11"/>
    <mergeCell ref="B15:B16"/>
    <mergeCell ref="C15:C16"/>
    <mergeCell ref="D15:D16"/>
  </mergeCells>
  <hyperlinks>
    <hyperlink ref="G8" location="capa!A1" display="Página Inicial" xr:uid="{00000000-0004-0000-0F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54"/>
  <sheetViews>
    <sheetView showGridLines="0" showRowColHeaders="0" topLeftCell="A28" zoomScaleNormal="100" workbookViewId="0">
      <selection activeCell="C53" sqref="C53"/>
    </sheetView>
  </sheetViews>
  <sheetFormatPr defaultColWidth="0" defaultRowHeight="15" zeroHeight="1"/>
  <cols>
    <col min="1" max="1" width="3.7109375" customWidth="1"/>
    <col min="2" max="2" width="22.7109375" customWidth="1"/>
    <col min="3" max="3" width="66.140625" customWidth="1"/>
    <col min="4" max="4" width="14.28515625" customWidth="1"/>
    <col min="5" max="5" width="11.85546875" customWidth="1"/>
    <col min="6" max="6" width="9.140625" customWidth="1"/>
    <col min="7" max="7" width="11.7109375" customWidth="1"/>
    <col min="8" max="8" width="9.140625" customWidth="1"/>
    <col min="9" max="9" width="11.5703125" customWidth="1"/>
    <col min="10" max="10" width="9.140625" customWidth="1"/>
    <col min="11" max="11" width="12.5703125" customWidth="1"/>
    <col min="12" max="13" width="9.140625" customWidth="1"/>
    <col min="14" max="1025" width="9.140625" hidden="1" customWidth="1"/>
    <col min="1026" max="16384" width="9.140625" hidden="1"/>
  </cols>
  <sheetData>
    <row r="1" spans="2:12" ht="15" customHeight="1">
      <c r="E1" s="110"/>
      <c r="F1" s="110"/>
      <c r="G1" s="110"/>
      <c r="H1" s="110"/>
      <c r="I1" s="110"/>
      <c r="J1" s="110"/>
      <c r="K1" s="110"/>
      <c r="L1" s="110"/>
    </row>
    <row r="2" spans="2:12" ht="15" customHeight="1">
      <c r="E2" s="110"/>
      <c r="F2" s="110"/>
      <c r="G2" s="110"/>
      <c r="H2" s="110"/>
      <c r="I2" s="110"/>
      <c r="J2" s="110"/>
      <c r="K2" s="110"/>
      <c r="L2" s="110"/>
    </row>
    <row r="3" spans="2:12" ht="15" customHeight="1">
      <c r="E3" s="110"/>
      <c r="F3" s="110"/>
      <c r="G3" s="110"/>
      <c r="H3" s="110"/>
      <c r="I3" s="110"/>
      <c r="J3" s="110"/>
      <c r="K3" s="110"/>
      <c r="L3" s="110"/>
    </row>
    <row r="4" spans="2:12" ht="13.5" customHeight="1">
      <c r="E4" s="110"/>
      <c r="F4" s="110"/>
      <c r="G4" s="110"/>
      <c r="H4" s="110"/>
      <c r="I4" s="110"/>
      <c r="J4" s="110"/>
      <c r="K4" s="110"/>
      <c r="L4" s="110"/>
    </row>
    <row r="5" spans="2:12" ht="18" customHeight="1">
      <c r="B5" s="685" t="s">
        <v>120</v>
      </c>
      <c r="C5" s="685"/>
      <c r="D5" s="685"/>
      <c r="E5" s="685"/>
      <c r="F5" s="685"/>
      <c r="G5" s="685"/>
      <c r="H5" s="685"/>
      <c r="I5" s="685"/>
      <c r="J5" s="685"/>
      <c r="K5" s="115"/>
    </row>
    <row r="6" spans="2:12" ht="15" customHeight="1">
      <c r="B6" s="657" t="s">
        <v>247</v>
      </c>
      <c r="C6" s="657"/>
      <c r="D6" s="657"/>
      <c r="E6" s="657"/>
      <c r="F6" s="657"/>
      <c r="G6" s="657"/>
      <c r="H6" s="657"/>
      <c r="I6" s="657"/>
      <c r="J6" s="115"/>
      <c r="K6" s="115"/>
    </row>
    <row r="7" spans="2:12" ht="15" customHeight="1">
      <c r="B7" s="107"/>
      <c r="C7" s="107"/>
      <c r="D7" s="159"/>
      <c r="E7" s="158"/>
      <c r="F7" s="261"/>
      <c r="G7" s="158"/>
      <c r="H7" s="115"/>
      <c r="I7" s="115"/>
      <c r="J7" s="115"/>
      <c r="K7" s="115"/>
    </row>
    <row r="8" spans="2:12" ht="15" customHeight="1">
      <c r="B8" s="107"/>
      <c r="C8" s="107"/>
      <c r="D8" s="159"/>
      <c r="E8" s="115"/>
      <c r="F8" s="115"/>
      <c r="G8" s="158"/>
      <c r="H8" s="115"/>
      <c r="I8" s="115"/>
      <c r="J8" s="70" t="s">
        <v>2</v>
      </c>
      <c r="K8" s="70"/>
    </row>
    <row r="9" spans="2:12"/>
    <row r="10" spans="2:12"/>
    <row r="11" spans="2:12" ht="15" customHeight="1">
      <c r="B11" s="714" t="s">
        <v>248</v>
      </c>
      <c r="C11" s="714"/>
      <c r="D11" s="714"/>
      <c r="E11" s="714"/>
      <c r="F11" s="714"/>
      <c r="G11" s="714"/>
      <c r="H11" s="277"/>
      <c r="I11" s="277"/>
      <c r="J11" s="277"/>
      <c r="K11" s="277"/>
      <c r="L11" s="277"/>
    </row>
    <row r="12" spans="2:12"/>
    <row r="13" spans="2:12">
      <c r="B13" s="278" t="s">
        <v>249</v>
      </c>
    </row>
    <row r="14" spans="2:12">
      <c r="B14" s="279" t="s">
        <v>250</v>
      </c>
    </row>
    <row r="15" spans="2:12">
      <c r="B15" s="279" t="s">
        <v>251</v>
      </c>
    </row>
    <row r="16" spans="2:12">
      <c r="B16" s="279"/>
    </row>
    <row r="18" spans="2:12" ht="15.75">
      <c r="B18" s="10" t="s">
        <v>252</v>
      </c>
    </row>
    <row r="19" spans="2:12" s="177" customFormat="1" ht="20.25" customHeight="1">
      <c r="B19" s="688" t="s">
        <v>253</v>
      </c>
      <c r="C19" s="715" t="s">
        <v>254</v>
      </c>
      <c r="D19" s="688" t="s">
        <v>255</v>
      </c>
      <c r="E19" s="688">
        <v>2016</v>
      </c>
      <c r="F19" s="688"/>
      <c r="G19" s="688">
        <v>2017</v>
      </c>
      <c r="H19" s="688"/>
      <c r="I19" s="688">
        <v>2018</v>
      </c>
      <c r="J19" s="688"/>
      <c r="K19" s="688">
        <v>2019</v>
      </c>
      <c r="L19" s="688"/>
    </row>
    <row r="20" spans="2:12" s="177" customFormat="1" ht="44.25" customHeight="1">
      <c r="B20" s="688"/>
      <c r="C20" s="715"/>
      <c r="D20" s="688"/>
      <c r="E20" s="280" t="s">
        <v>256</v>
      </c>
      <c r="F20" s="281" t="s">
        <v>257</v>
      </c>
      <c r="G20" s="281" t="s">
        <v>256</v>
      </c>
      <c r="H20" s="281" t="s">
        <v>257</v>
      </c>
      <c r="I20" s="281" t="s">
        <v>256</v>
      </c>
      <c r="J20" s="281" t="s">
        <v>257</v>
      </c>
      <c r="K20" s="281" t="s">
        <v>256</v>
      </c>
      <c r="L20" s="281" t="s">
        <v>257</v>
      </c>
    </row>
    <row r="21" spans="2:12" s="20" customFormat="1" ht="12.75">
      <c r="B21" s="282" t="s">
        <v>258</v>
      </c>
      <c r="C21" s="283" t="s">
        <v>81</v>
      </c>
      <c r="D21" s="250" t="s">
        <v>259</v>
      </c>
      <c r="E21" s="264" t="s">
        <v>260</v>
      </c>
      <c r="F21" s="716">
        <f>7/11</f>
        <v>0.63636363636363635</v>
      </c>
      <c r="G21" s="284">
        <v>1</v>
      </c>
      <c r="H21" s="717">
        <v>0.79</v>
      </c>
      <c r="I21" s="284">
        <v>1</v>
      </c>
      <c r="J21" s="717">
        <v>0.54</v>
      </c>
      <c r="K21" s="284" t="s">
        <v>54</v>
      </c>
      <c r="L21" s="687">
        <v>0.88</v>
      </c>
    </row>
    <row r="22" spans="2:12" s="20" customFormat="1" ht="12.75">
      <c r="B22" s="718" t="s">
        <v>261</v>
      </c>
      <c r="C22" s="283" t="s">
        <v>262</v>
      </c>
      <c r="D22" s="250" t="s">
        <v>263</v>
      </c>
      <c r="E22" s="690">
        <v>1</v>
      </c>
      <c r="F22" s="716"/>
      <c r="G22" s="719" t="s">
        <v>260</v>
      </c>
      <c r="H22" s="717"/>
      <c r="I22" s="719" t="s">
        <v>260</v>
      </c>
      <c r="J22" s="717"/>
      <c r="K22" s="719" t="s">
        <v>260</v>
      </c>
      <c r="L22" s="687"/>
    </row>
    <row r="23" spans="2:12" s="20" customFormat="1" ht="12.75">
      <c r="B23" s="718"/>
      <c r="C23" s="283" t="s">
        <v>73</v>
      </c>
      <c r="D23" s="250" t="s">
        <v>263</v>
      </c>
      <c r="E23" s="690"/>
      <c r="F23" s="716"/>
      <c r="G23" s="719"/>
      <c r="H23" s="717"/>
      <c r="I23" s="719"/>
      <c r="J23" s="717"/>
      <c r="K23" s="719"/>
      <c r="L23" s="687"/>
    </row>
    <row r="24" spans="2:12" s="20" customFormat="1" ht="12.75">
      <c r="B24" s="285" t="s">
        <v>264</v>
      </c>
      <c r="C24" s="283" t="s">
        <v>265</v>
      </c>
      <c r="D24" s="250" t="s">
        <v>266</v>
      </c>
      <c r="E24" s="264">
        <v>1</v>
      </c>
      <c r="F24" s="716"/>
      <c r="G24" s="719"/>
      <c r="H24" s="717"/>
      <c r="I24" s="719"/>
      <c r="J24" s="717"/>
      <c r="K24" s="719"/>
      <c r="L24" s="687"/>
    </row>
    <row r="25" spans="2:12" s="20" customFormat="1" ht="12.75">
      <c r="B25" s="285" t="s">
        <v>267</v>
      </c>
      <c r="C25" s="283" t="s">
        <v>265</v>
      </c>
      <c r="D25" s="250" t="s">
        <v>266</v>
      </c>
      <c r="E25" s="264">
        <v>1</v>
      </c>
      <c r="F25" s="716"/>
      <c r="G25" s="719"/>
      <c r="H25" s="717"/>
      <c r="I25" s="719"/>
      <c r="J25" s="717"/>
      <c r="K25" s="719"/>
      <c r="L25" s="687"/>
    </row>
    <row r="26" spans="2:12" s="20" customFormat="1" ht="12.75">
      <c r="B26" s="718" t="s">
        <v>268</v>
      </c>
      <c r="C26" s="283" t="s">
        <v>265</v>
      </c>
      <c r="D26" s="250" t="s">
        <v>266</v>
      </c>
      <c r="E26" s="690">
        <v>1</v>
      </c>
      <c r="F26" s="716"/>
      <c r="G26" s="719"/>
      <c r="H26" s="717"/>
      <c r="I26" s="719"/>
      <c r="J26" s="717"/>
      <c r="K26" s="719"/>
      <c r="L26" s="687"/>
    </row>
    <row r="27" spans="2:12" s="20" customFormat="1" ht="12.75">
      <c r="B27" s="718"/>
      <c r="C27" s="283" t="s">
        <v>73</v>
      </c>
      <c r="D27" s="250" t="s">
        <v>263</v>
      </c>
      <c r="E27" s="690"/>
      <c r="F27" s="716"/>
      <c r="G27" s="719"/>
      <c r="H27" s="717"/>
      <c r="I27" s="719"/>
      <c r="J27" s="717"/>
      <c r="K27" s="719"/>
      <c r="L27" s="687"/>
    </row>
    <row r="28" spans="2:12" s="20" customFormat="1" ht="12.75">
      <c r="B28" s="718"/>
      <c r="C28" s="283" t="s">
        <v>262</v>
      </c>
      <c r="D28" s="250" t="s">
        <v>263</v>
      </c>
      <c r="E28" s="690"/>
      <c r="F28" s="716"/>
      <c r="G28" s="719"/>
      <c r="H28" s="717"/>
      <c r="I28" s="719"/>
      <c r="J28" s="717"/>
      <c r="K28" s="719"/>
      <c r="L28" s="687"/>
    </row>
    <row r="29" spans="2:12" s="20" customFormat="1" ht="12" customHeight="1">
      <c r="B29" s="720" t="s">
        <v>18</v>
      </c>
      <c r="C29" s="286" t="s">
        <v>269</v>
      </c>
      <c r="D29" s="250" t="s">
        <v>259</v>
      </c>
      <c r="E29" s="690">
        <v>1</v>
      </c>
      <c r="F29" s="716"/>
      <c r="G29" s="719">
        <v>1</v>
      </c>
      <c r="H29" s="717"/>
      <c r="I29" s="719">
        <v>1</v>
      </c>
      <c r="J29" s="717"/>
      <c r="K29" s="719">
        <v>1</v>
      </c>
      <c r="L29" s="687"/>
    </row>
    <row r="30" spans="2:12" s="20" customFormat="1" ht="13.5" customHeight="1">
      <c r="B30" s="720"/>
      <c r="C30" s="286" t="s">
        <v>79</v>
      </c>
      <c r="D30" s="250" t="s">
        <v>259</v>
      </c>
      <c r="E30" s="690"/>
      <c r="F30" s="716"/>
      <c r="G30" s="719"/>
      <c r="H30" s="717"/>
      <c r="I30" s="719"/>
      <c r="J30" s="717"/>
      <c r="K30" s="719"/>
      <c r="L30" s="687"/>
    </row>
    <row r="31" spans="2:12" s="20" customFormat="1" ht="24" customHeight="1">
      <c r="B31" s="720"/>
      <c r="C31" s="286" t="s">
        <v>270</v>
      </c>
      <c r="D31" s="250" t="s">
        <v>259</v>
      </c>
      <c r="E31" s="690"/>
      <c r="F31" s="716"/>
      <c r="G31" s="719"/>
      <c r="H31" s="717"/>
      <c r="I31" s="719"/>
      <c r="J31" s="717"/>
      <c r="K31" s="719"/>
      <c r="L31" s="687"/>
    </row>
    <row r="32" spans="2:12" s="20" customFormat="1" ht="12.75">
      <c r="B32" s="720"/>
      <c r="C32" s="286" t="s">
        <v>271</v>
      </c>
      <c r="D32" s="250" t="s">
        <v>259</v>
      </c>
      <c r="E32" s="264" t="s">
        <v>260</v>
      </c>
      <c r="F32" s="716"/>
      <c r="G32" s="719"/>
      <c r="H32" s="717"/>
      <c r="I32" s="719"/>
      <c r="J32" s="717"/>
      <c r="K32" s="719"/>
      <c r="L32" s="687"/>
    </row>
    <row r="33" spans="2:12" s="20" customFormat="1" ht="12.75">
      <c r="B33" s="720"/>
      <c r="C33" s="286" t="s">
        <v>60</v>
      </c>
      <c r="D33" s="250" t="s">
        <v>259</v>
      </c>
      <c r="E33" s="264" t="s">
        <v>260</v>
      </c>
      <c r="F33" s="716"/>
      <c r="G33" s="719"/>
      <c r="H33" s="717"/>
      <c r="I33" s="719"/>
      <c r="J33" s="717"/>
      <c r="K33" s="719"/>
      <c r="L33" s="687"/>
    </row>
    <row r="34" spans="2:12" s="20" customFormat="1" ht="12.75">
      <c r="B34" s="720"/>
      <c r="C34" s="286" t="s">
        <v>61</v>
      </c>
      <c r="D34" s="250" t="s">
        <v>259</v>
      </c>
      <c r="E34" s="264" t="s">
        <v>260</v>
      </c>
      <c r="F34" s="716"/>
      <c r="G34" s="719"/>
      <c r="H34" s="717"/>
      <c r="I34" s="719"/>
      <c r="J34" s="717"/>
      <c r="K34" s="719"/>
      <c r="L34" s="687"/>
    </row>
    <row r="35" spans="2:12" s="20" customFormat="1" ht="12.75">
      <c r="B35" s="720"/>
      <c r="C35" s="286" t="s">
        <v>272</v>
      </c>
      <c r="D35" s="250" t="s">
        <v>259</v>
      </c>
      <c r="E35" s="264" t="s">
        <v>260</v>
      </c>
      <c r="F35" s="716"/>
      <c r="G35" s="719"/>
      <c r="H35" s="717"/>
      <c r="I35" s="719"/>
      <c r="J35" s="717"/>
      <c r="K35" s="719"/>
      <c r="L35" s="687"/>
    </row>
    <row r="36" spans="2:12" s="20" customFormat="1" ht="12.75">
      <c r="B36" s="720"/>
      <c r="C36" s="286" t="s">
        <v>273</v>
      </c>
      <c r="D36" s="250" t="s">
        <v>259</v>
      </c>
      <c r="E36" s="264" t="s">
        <v>260</v>
      </c>
      <c r="F36" s="716"/>
      <c r="G36" s="719"/>
      <c r="H36" s="717"/>
      <c r="I36" s="719"/>
      <c r="J36" s="717"/>
      <c r="K36" s="719"/>
      <c r="L36" s="687"/>
    </row>
    <row r="37" spans="2:12" s="20" customFormat="1" ht="12.75">
      <c r="B37" s="720"/>
      <c r="C37" s="286" t="s">
        <v>274</v>
      </c>
      <c r="D37" s="250" t="s">
        <v>259</v>
      </c>
      <c r="E37" s="264" t="s">
        <v>260</v>
      </c>
      <c r="F37" s="716"/>
      <c r="G37" s="719"/>
      <c r="H37" s="717"/>
      <c r="I37" s="719"/>
      <c r="J37" s="717"/>
      <c r="K37" s="719"/>
      <c r="L37" s="687"/>
    </row>
    <row r="38" spans="2:12" s="20" customFormat="1" ht="12.75">
      <c r="B38" s="720"/>
      <c r="C38" s="286" t="s">
        <v>275</v>
      </c>
      <c r="D38" s="250" t="s">
        <v>259</v>
      </c>
      <c r="E38" s="264" t="s">
        <v>260</v>
      </c>
      <c r="F38" s="716"/>
      <c r="G38" s="719"/>
      <c r="H38" s="717"/>
      <c r="I38" s="719"/>
      <c r="J38" s="717"/>
      <c r="K38" s="719"/>
      <c r="L38" s="687"/>
    </row>
    <row r="39" spans="2:12" s="20" customFormat="1" ht="12.75">
      <c r="B39" s="285" t="s">
        <v>67</v>
      </c>
      <c r="C39" s="283" t="s">
        <v>66</v>
      </c>
      <c r="D39" s="250" t="s">
        <v>259</v>
      </c>
      <c r="E39" s="264"/>
      <c r="F39" s="716"/>
      <c r="G39" s="284">
        <v>1</v>
      </c>
      <c r="H39" s="717"/>
      <c r="I39" s="284">
        <v>1</v>
      </c>
      <c r="J39" s="717"/>
      <c r="K39" s="284" t="s">
        <v>54</v>
      </c>
      <c r="L39" s="687"/>
    </row>
    <row r="40" spans="2:12" s="20" customFormat="1" ht="12.75">
      <c r="B40" s="718" t="s">
        <v>276</v>
      </c>
      <c r="C40" s="283" t="s">
        <v>265</v>
      </c>
      <c r="D40" s="250" t="s">
        <v>277</v>
      </c>
      <c r="E40" s="690">
        <v>1</v>
      </c>
      <c r="F40" s="716"/>
      <c r="G40" s="719" t="s">
        <v>260</v>
      </c>
      <c r="H40" s="717"/>
      <c r="I40" s="719" t="s">
        <v>260</v>
      </c>
      <c r="J40" s="717"/>
      <c r="K40" s="719" t="s">
        <v>260</v>
      </c>
      <c r="L40" s="687"/>
    </row>
    <row r="41" spans="2:12" s="20" customFormat="1" ht="12.75">
      <c r="B41" s="718"/>
      <c r="C41" s="283" t="s">
        <v>262</v>
      </c>
      <c r="D41" s="250" t="s">
        <v>263</v>
      </c>
      <c r="E41" s="690"/>
      <c r="F41" s="716"/>
      <c r="G41" s="719"/>
      <c r="H41" s="717"/>
      <c r="I41" s="719"/>
      <c r="J41" s="717"/>
      <c r="K41" s="719"/>
      <c r="L41" s="687"/>
    </row>
    <row r="42" spans="2:12" s="20" customFormat="1" ht="12.75">
      <c r="B42" s="718"/>
      <c r="C42" s="283" t="s">
        <v>73</v>
      </c>
      <c r="D42" s="250" t="s">
        <v>263</v>
      </c>
      <c r="E42" s="690"/>
      <c r="F42" s="716"/>
      <c r="G42" s="719"/>
      <c r="H42" s="717"/>
      <c r="I42" s="719"/>
      <c r="J42" s="717"/>
      <c r="K42" s="719"/>
      <c r="L42" s="687"/>
    </row>
    <row r="43" spans="2:12" s="20" customFormat="1" ht="12.75">
      <c r="B43" s="720" t="s">
        <v>28</v>
      </c>
      <c r="C43" s="283" t="s">
        <v>11</v>
      </c>
      <c r="D43" s="250" t="s">
        <v>259</v>
      </c>
      <c r="E43" s="264" t="s">
        <v>54</v>
      </c>
      <c r="F43" s="716"/>
      <c r="G43" s="719">
        <v>1</v>
      </c>
      <c r="H43" s="717"/>
      <c r="I43" s="719">
        <v>1</v>
      </c>
      <c r="J43" s="717"/>
      <c r="K43" s="719">
        <v>2</v>
      </c>
      <c r="L43" s="687"/>
    </row>
    <row r="44" spans="2:12" s="20" customFormat="1" ht="12.75">
      <c r="B44" s="720"/>
      <c r="C44" s="283" t="s">
        <v>278</v>
      </c>
      <c r="D44" s="250" t="s">
        <v>259</v>
      </c>
      <c r="E44" s="264"/>
      <c r="F44" s="716"/>
      <c r="G44" s="719"/>
      <c r="H44" s="717"/>
      <c r="I44" s="719"/>
      <c r="J44" s="717"/>
      <c r="K44" s="719"/>
      <c r="L44" s="687"/>
    </row>
    <row r="45" spans="2:12" s="20" customFormat="1" ht="12.75">
      <c r="B45" s="720"/>
      <c r="C45" s="283" t="s">
        <v>59</v>
      </c>
      <c r="D45" s="250" t="s">
        <v>259</v>
      </c>
      <c r="E45" s="264">
        <v>1</v>
      </c>
      <c r="F45" s="716"/>
      <c r="G45" s="719"/>
      <c r="H45" s="717"/>
      <c r="I45" s="719"/>
      <c r="J45" s="717"/>
      <c r="K45" s="719"/>
      <c r="L45" s="687"/>
    </row>
    <row r="46" spans="2:12" s="20" customFormat="1" ht="12.75">
      <c r="B46" s="285" t="s">
        <v>279</v>
      </c>
      <c r="C46" s="264"/>
      <c r="D46" s="250" t="s">
        <v>259</v>
      </c>
      <c r="E46" s="264" t="s">
        <v>260</v>
      </c>
      <c r="F46" s="716"/>
      <c r="G46" s="284">
        <v>1</v>
      </c>
      <c r="H46" s="717"/>
      <c r="I46" s="284">
        <v>1</v>
      </c>
      <c r="J46" s="717"/>
      <c r="K46" s="284" t="s">
        <v>54</v>
      </c>
      <c r="L46" s="687"/>
    </row>
    <row r="47" spans="2:12" s="20" customFormat="1" ht="12.75">
      <c r="B47" s="285" t="s">
        <v>280</v>
      </c>
      <c r="C47" s="287"/>
      <c r="D47" s="250" t="s">
        <v>266</v>
      </c>
      <c r="E47" s="264">
        <v>1</v>
      </c>
      <c r="F47" s="716"/>
      <c r="G47" s="284" t="s">
        <v>260</v>
      </c>
      <c r="H47" s="717"/>
      <c r="I47" s="284" t="s">
        <v>260</v>
      </c>
      <c r="J47" s="717"/>
      <c r="K47" s="284" t="s">
        <v>260</v>
      </c>
      <c r="L47" s="687"/>
    </row>
    <row r="48" spans="2:12" s="20" customFormat="1" ht="12.75">
      <c r="B48" s="285" t="s">
        <v>281</v>
      </c>
      <c r="C48" s="283" t="s">
        <v>73</v>
      </c>
      <c r="D48" s="250" t="s">
        <v>266</v>
      </c>
      <c r="E48" s="264"/>
      <c r="F48" s="288"/>
      <c r="G48" s="284"/>
      <c r="H48" s="289"/>
      <c r="I48" s="284">
        <v>1</v>
      </c>
      <c r="J48" s="289"/>
      <c r="K48" s="284">
        <v>1</v>
      </c>
      <c r="L48" s="687"/>
    </row>
    <row r="49" spans="2:12" s="20" customFormat="1" ht="12.75">
      <c r="B49" s="285" t="s">
        <v>282</v>
      </c>
      <c r="C49" s="283" t="s">
        <v>73</v>
      </c>
      <c r="D49" s="250" t="s">
        <v>266</v>
      </c>
      <c r="E49" s="264"/>
      <c r="F49" s="288"/>
      <c r="G49" s="284"/>
      <c r="H49" s="289"/>
      <c r="I49" s="284">
        <v>1</v>
      </c>
      <c r="J49" s="289"/>
      <c r="K49" s="284">
        <v>1</v>
      </c>
      <c r="L49" s="687"/>
    </row>
    <row r="50" spans="2:12" s="20" customFormat="1" ht="12.75">
      <c r="B50" s="285" t="s">
        <v>283</v>
      </c>
      <c r="C50" s="283" t="s">
        <v>73</v>
      </c>
      <c r="D50" s="250" t="s">
        <v>266</v>
      </c>
      <c r="E50" s="264"/>
      <c r="F50" s="288"/>
      <c r="G50" s="284"/>
      <c r="H50" s="289"/>
      <c r="I50" s="284">
        <v>1</v>
      </c>
      <c r="J50" s="289"/>
      <c r="K50" s="284">
        <v>1</v>
      </c>
      <c r="L50" s="687"/>
    </row>
    <row r="51" spans="2:12" s="20" customFormat="1" ht="12.75">
      <c r="B51" s="285" t="s">
        <v>16</v>
      </c>
      <c r="C51" s="283" t="s">
        <v>73</v>
      </c>
      <c r="D51" s="250" t="s">
        <v>259</v>
      </c>
      <c r="E51" s="264"/>
      <c r="F51" s="290"/>
      <c r="G51" s="284"/>
      <c r="H51" s="291"/>
      <c r="I51" s="284">
        <v>1</v>
      </c>
      <c r="J51" s="291"/>
      <c r="K51" s="284">
        <v>1</v>
      </c>
      <c r="L51" s="687"/>
    </row>
    <row r="52" spans="2:12" s="177" customFormat="1" ht="15" customHeight="1">
      <c r="B52" s="721" t="s">
        <v>284</v>
      </c>
      <c r="C52" s="721"/>
      <c r="D52" s="721"/>
      <c r="E52" s="172">
        <v>7</v>
      </c>
      <c r="F52" s="253"/>
      <c r="G52" s="172">
        <v>5</v>
      </c>
      <c r="H52" s="172"/>
      <c r="I52" s="172">
        <v>9</v>
      </c>
      <c r="J52" s="172"/>
      <c r="K52" s="172">
        <v>8</v>
      </c>
      <c r="L52" s="172"/>
    </row>
    <row r="53" spans="2:12" ht="15.75">
      <c r="B53" s="21" t="s">
        <v>525</v>
      </c>
      <c r="D53" s="110"/>
      <c r="E53" s="110"/>
      <c r="F53" s="110"/>
    </row>
    <row r="54" spans="2:12"/>
  </sheetData>
  <mergeCells count="36">
    <mergeCell ref="B43:B45"/>
    <mergeCell ref="G43:G45"/>
    <mergeCell ref="I43:I45"/>
    <mergeCell ref="K43:K45"/>
    <mergeCell ref="B52:D52"/>
    <mergeCell ref="B40:B42"/>
    <mergeCell ref="E40:E42"/>
    <mergeCell ref="G40:G42"/>
    <mergeCell ref="I40:I42"/>
    <mergeCell ref="K40:K42"/>
    <mergeCell ref="B29:B38"/>
    <mergeCell ref="E29:E31"/>
    <mergeCell ref="G29:G38"/>
    <mergeCell ref="I29:I38"/>
    <mergeCell ref="K29:K38"/>
    <mergeCell ref="B22:B23"/>
    <mergeCell ref="E22:E23"/>
    <mergeCell ref="G22:G28"/>
    <mergeCell ref="I22:I28"/>
    <mergeCell ref="K22:K28"/>
    <mergeCell ref="B26:B28"/>
    <mergeCell ref="E26:E28"/>
    <mergeCell ref="K19:L19"/>
    <mergeCell ref="F21:F47"/>
    <mergeCell ref="H21:H47"/>
    <mergeCell ref="J21:J47"/>
    <mergeCell ref="L21:L51"/>
    <mergeCell ref="B5:J5"/>
    <mergeCell ref="B6:I6"/>
    <mergeCell ref="B11:G11"/>
    <mergeCell ref="B19:B20"/>
    <mergeCell ref="C19:C20"/>
    <mergeCell ref="D19:D20"/>
    <mergeCell ref="E19:F19"/>
    <mergeCell ref="G19:H19"/>
    <mergeCell ref="I19:J19"/>
  </mergeCells>
  <hyperlinks>
    <hyperlink ref="J8" location="capa!A1" display="Página Inicial" xr:uid="{00000000-0004-0000-10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10"/>
  <sheetViews>
    <sheetView showGridLines="0" showRowColHeaders="0" topLeftCell="A25" zoomScale="90" zoomScaleNormal="90" workbookViewId="0">
      <selection activeCell="B56" sqref="B56"/>
    </sheetView>
  </sheetViews>
  <sheetFormatPr defaultColWidth="0" defaultRowHeight="15" zeroHeight="1"/>
  <cols>
    <col min="1" max="1" width="3.7109375" style="66" customWidth="1"/>
    <col min="2" max="2" width="42" style="66" customWidth="1"/>
    <col min="3" max="3" width="28" style="66" customWidth="1"/>
    <col min="4" max="4" width="17.42578125" style="66" customWidth="1"/>
    <col min="5" max="5" width="8.5703125" style="66" customWidth="1"/>
    <col min="6" max="6" width="12.7109375" style="66" customWidth="1"/>
    <col min="7" max="7" width="8.140625" style="66" customWidth="1"/>
    <col min="8" max="8" width="13.140625" style="66" customWidth="1"/>
    <col min="9" max="9" width="8.5703125" style="66" customWidth="1"/>
    <col min="10" max="10" width="11.7109375" style="66" customWidth="1"/>
    <col min="11" max="11" width="8.140625" style="66" customWidth="1"/>
    <col min="12" max="12" width="12.42578125" style="66" customWidth="1"/>
    <col min="13" max="13" width="8.85546875" style="66" customWidth="1"/>
    <col min="14" max="14" width="13.140625" style="66" customWidth="1"/>
    <col min="15" max="15" width="8.28515625" style="66" customWidth="1"/>
    <col min="16" max="16" width="15.42578125" style="66" customWidth="1"/>
    <col min="17" max="17" width="11.5703125" style="66" customWidth="1"/>
    <col min="18" max="18" width="13.7109375" style="66" customWidth="1"/>
    <col min="19" max="19" width="9.140625" style="66" customWidth="1"/>
    <col min="20" max="20" width="15.140625" style="66" customWidth="1"/>
    <col min="21" max="21" width="14" style="66" customWidth="1"/>
    <col min="22" max="1025" width="12.28515625" style="66" hidden="1" customWidth="1"/>
    <col min="1026" max="16384" width="9.140625" hidden="1"/>
  </cols>
  <sheetData>
    <row r="1" spans="2:21" ht="87.95" customHeight="1">
      <c r="B1" s="292"/>
      <c r="C1" s="292"/>
      <c r="D1" s="68"/>
      <c r="E1" s="68"/>
      <c r="F1" s="68"/>
      <c r="G1" s="68"/>
      <c r="H1" s="68"/>
      <c r="I1" s="68"/>
      <c r="J1" s="68"/>
    </row>
    <row r="2" spans="2:21" ht="15" customHeight="1">
      <c r="B2" s="293"/>
      <c r="C2" s="293"/>
      <c r="D2" s="657" t="s">
        <v>120</v>
      </c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107"/>
      <c r="P2" s="107"/>
      <c r="Q2" s="107"/>
      <c r="R2" s="107"/>
      <c r="S2" s="107"/>
      <c r="T2" s="107"/>
      <c r="U2" s="68"/>
    </row>
    <row r="3" spans="2:21" ht="18.75">
      <c r="B3" s="294"/>
      <c r="C3" s="140"/>
      <c r="D3" s="685" t="s">
        <v>285</v>
      </c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107"/>
      <c r="P3" s="589"/>
      <c r="Q3" s="589"/>
      <c r="R3" s="590" t="s">
        <v>286</v>
      </c>
      <c r="S3" s="589"/>
      <c r="T3" s="589"/>
      <c r="U3" s="68"/>
    </row>
    <row r="4" spans="2:21">
      <c r="B4" s="295"/>
      <c r="C4" s="140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68"/>
    </row>
    <row r="5" spans="2:21" ht="16.5">
      <c r="B5" s="722"/>
      <c r="C5" s="722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42" t="s">
        <v>2</v>
      </c>
      <c r="T5" s="107"/>
      <c r="U5" s="68"/>
    </row>
    <row r="6" spans="2:21" s="68" customFormat="1" ht="15.75">
      <c r="B6" s="296"/>
      <c r="C6" s="296"/>
      <c r="T6" s="297"/>
    </row>
    <row r="7" spans="2:21" s="68" customFormat="1" ht="15.75">
      <c r="B7" s="298" t="s">
        <v>287</v>
      </c>
      <c r="C7" s="298"/>
      <c r="D7" s="298"/>
      <c r="E7" s="298"/>
      <c r="F7" s="298"/>
      <c r="G7" s="298"/>
      <c r="T7" s="297"/>
    </row>
    <row r="8" spans="2:21" s="299" customFormat="1" ht="15.75">
      <c r="B8" s="300"/>
      <c r="C8" s="300"/>
      <c r="D8" s="300"/>
      <c r="E8" s="300"/>
      <c r="F8" s="300"/>
      <c r="G8" s="300"/>
      <c r="T8" s="297"/>
    </row>
    <row r="9" spans="2:21" s="299" customFormat="1" ht="15.75">
      <c r="B9" s="301" t="s">
        <v>288</v>
      </c>
      <c r="C9" s="300"/>
      <c r="D9" s="300"/>
      <c r="E9" s="300"/>
      <c r="F9" s="300"/>
      <c r="G9" s="300"/>
      <c r="T9" s="297"/>
    </row>
    <row r="10" spans="2:21" s="299" customFormat="1" ht="15.75">
      <c r="B10" s="302">
        <f>SUM(G46,K46,O46,S46)</f>
        <v>4069</v>
      </c>
      <c r="C10" s="300"/>
      <c r="D10" s="300"/>
      <c r="E10" s="300"/>
      <c r="F10" s="300"/>
      <c r="G10" s="300"/>
      <c r="T10" s="297"/>
    </row>
    <row r="11" spans="2:21" s="299" customFormat="1" ht="15.75">
      <c r="B11" s="300"/>
      <c r="C11" s="300"/>
      <c r="D11" s="300"/>
      <c r="E11" s="300"/>
      <c r="F11" s="300"/>
      <c r="G11" s="300"/>
      <c r="T11" s="297"/>
    </row>
    <row r="12" spans="2:21" s="68" customFormat="1" ht="15.75">
      <c r="B12" s="303" t="s">
        <v>289</v>
      </c>
      <c r="C12" s="304"/>
      <c r="D12" s="65"/>
      <c r="E12" s="65"/>
      <c r="F12" s="65"/>
      <c r="G12" s="65"/>
      <c r="T12" s="297"/>
    </row>
    <row r="13" spans="2:21" s="68" customFormat="1" ht="15.75">
      <c r="B13" s="305">
        <f>SUM(H46,L46,P46,T46)</f>
        <v>5865000</v>
      </c>
      <c r="C13" s="304"/>
      <c r="D13" s="65"/>
      <c r="E13" s="65"/>
      <c r="F13" s="65"/>
      <c r="G13" s="65"/>
    </row>
    <row r="14" spans="2:21" ht="15.75">
      <c r="B14" s="306"/>
      <c r="C14" s="306"/>
      <c r="D14" s="21"/>
      <c r="E14" s="21"/>
      <c r="F14" s="21"/>
      <c r="G14" s="21"/>
    </row>
    <row r="15" spans="2:21" ht="15.75">
      <c r="B15" s="301" t="s">
        <v>290</v>
      </c>
      <c r="C15" s="306"/>
      <c r="D15" s="21"/>
      <c r="E15" s="21"/>
      <c r="F15" s="21"/>
      <c r="G15" s="21"/>
    </row>
    <row r="16" spans="2:21" ht="15.75">
      <c r="B16" s="302">
        <f>SUM(G54,K54,O54,S54)</f>
        <v>537</v>
      </c>
      <c r="C16" s="306"/>
      <c r="D16" s="21"/>
      <c r="E16" s="21"/>
      <c r="F16" s="21"/>
      <c r="G16" s="21"/>
    </row>
    <row r="17" spans="2:21" ht="15.75">
      <c r="B17" s="300"/>
      <c r="C17" s="306"/>
      <c r="D17" s="21"/>
      <c r="E17" s="21"/>
      <c r="F17" s="21"/>
      <c r="G17" s="21"/>
    </row>
    <row r="18" spans="2:21" ht="15.75">
      <c r="B18" s="304"/>
      <c r="C18" s="306"/>
      <c r="D18" s="21"/>
      <c r="E18" s="21"/>
      <c r="F18" s="21"/>
      <c r="G18" s="21"/>
    </row>
    <row r="19" spans="2:21" ht="15.75">
      <c r="B19" s="303" t="s">
        <v>291</v>
      </c>
      <c r="C19" s="306"/>
      <c r="D19" s="21"/>
      <c r="E19" s="21"/>
      <c r="F19" s="21"/>
      <c r="G19" s="21"/>
    </row>
    <row r="20" spans="2:21" ht="15.75">
      <c r="B20" s="305">
        <f>SUM(H54,L54,P54,T54)</f>
        <v>1113200</v>
      </c>
      <c r="C20" s="306"/>
      <c r="D20" s="21"/>
      <c r="E20" s="21"/>
      <c r="F20" s="21"/>
      <c r="G20" s="21"/>
    </row>
    <row r="21" spans="2:21" ht="15.75">
      <c r="B21" s="306"/>
      <c r="C21" s="306"/>
      <c r="D21" s="21"/>
      <c r="E21" s="21"/>
      <c r="F21" s="21"/>
      <c r="G21" s="21"/>
    </row>
    <row r="22" spans="2:21" ht="15.75">
      <c r="B22" s="301" t="s">
        <v>292</v>
      </c>
      <c r="C22" s="306"/>
      <c r="D22" s="21"/>
      <c r="E22" s="21"/>
      <c r="F22" s="21"/>
      <c r="G22" s="21"/>
    </row>
    <row r="23" spans="2:21" ht="15.75">
      <c r="B23" s="302">
        <f>SUM(B10,B16)</f>
        <v>4606</v>
      </c>
      <c r="C23" s="306"/>
      <c r="D23" s="21"/>
      <c r="E23" s="21"/>
      <c r="F23" s="21"/>
      <c r="G23" s="21"/>
    </row>
    <row r="24" spans="2:21" ht="15.75">
      <c r="B24" s="306"/>
      <c r="C24" s="306"/>
      <c r="D24" s="21"/>
      <c r="E24" s="21"/>
      <c r="F24" s="21"/>
      <c r="G24" s="21"/>
    </row>
    <row r="25" spans="2:21" ht="15.75">
      <c r="B25" s="303" t="s">
        <v>293</v>
      </c>
      <c r="C25" s="306"/>
      <c r="D25" s="21"/>
      <c r="E25" s="21"/>
      <c r="F25" s="21"/>
      <c r="G25" s="21"/>
    </row>
    <row r="26" spans="2:21" ht="15.75">
      <c r="B26" s="305">
        <f>SUM(B13,B20)</f>
        <v>6978200</v>
      </c>
      <c r="C26" s="306"/>
      <c r="D26" s="21"/>
      <c r="E26" s="21"/>
      <c r="F26" s="21"/>
      <c r="G26" s="21"/>
    </row>
    <row r="27" spans="2:21" ht="15.75">
      <c r="B27" s="306"/>
      <c r="C27" s="306"/>
      <c r="D27" s="21"/>
      <c r="E27" s="21"/>
      <c r="F27" s="21"/>
      <c r="G27" s="21"/>
    </row>
    <row r="28" spans="2:21" ht="15.75">
      <c r="B28" s="306"/>
      <c r="C28" s="306"/>
      <c r="D28" s="21"/>
      <c r="E28" s="21"/>
      <c r="F28" s="21"/>
      <c r="G28" s="21"/>
    </row>
    <row r="29" spans="2:21" ht="15.75">
      <c r="B29" s="307" t="s">
        <v>509</v>
      </c>
      <c r="C29" s="308"/>
      <c r="D29" s="308"/>
      <c r="E29" s="308"/>
      <c r="F29" s="308"/>
      <c r="G29" s="308"/>
      <c r="H29" s="309"/>
      <c r="I29" s="309"/>
      <c r="J29" s="309"/>
      <c r="K29" s="309"/>
      <c r="L29" s="309"/>
      <c r="M29" s="310"/>
      <c r="N29" s="310"/>
      <c r="O29" s="310"/>
      <c r="P29" s="310"/>
      <c r="Q29" s="311"/>
      <c r="R29" s="311"/>
      <c r="S29" s="311"/>
      <c r="T29" s="311"/>
      <c r="U29" s="311"/>
    </row>
    <row r="30" spans="2:21" ht="13.9" customHeight="1">
      <c r="B30" s="688" t="s">
        <v>5</v>
      </c>
      <c r="C30" s="688" t="s">
        <v>6</v>
      </c>
      <c r="D30" s="697" t="s">
        <v>153</v>
      </c>
      <c r="E30" s="723">
        <v>2016</v>
      </c>
      <c r="F30" s="723"/>
      <c r="G30" s="723"/>
      <c r="H30" s="723"/>
      <c r="I30" s="723">
        <v>2017</v>
      </c>
      <c r="J30" s="723"/>
      <c r="K30" s="723"/>
      <c r="L30" s="723"/>
      <c r="M30" s="724">
        <v>2018</v>
      </c>
      <c r="N30" s="724"/>
      <c r="O30" s="724"/>
      <c r="P30" s="724"/>
      <c r="Q30" s="697">
        <v>2019</v>
      </c>
      <c r="R30" s="697"/>
      <c r="S30" s="697"/>
      <c r="T30" s="697"/>
      <c r="U30" s="312"/>
    </row>
    <row r="31" spans="2:21" ht="43.5" customHeight="1">
      <c r="B31" s="688"/>
      <c r="C31" s="688"/>
      <c r="D31" s="697"/>
      <c r="E31" s="221" t="s">
        <v>294</v>
      </c>
      <c r="F31" s="221" t="s">
        <v>295</v>
      </c>
      <c r="G31" s="221" t="s">
        <v>296</v>
      </c>
      <c r="H31" s="221" t="s">
        <v>297</v>
      </c>
      <c r="I31" s="221" t="s">
        <v>294</v>
      </c>
      <c r="J31" s="221" t="s">
        <v>295</v>
      </c>
      <c r="K31" s="221" t="s">
        <v>296</v>
      </c>
      <c r="L31" s="221" t="s">
        <v>297</v>
      </c>
      <c r="M31" s="221" t="s">
        <v>294</v>
      </c>
      <c r="N31" s="221" t="s">
        <v>295</v>
      </c>
      <c r="O31" s="221" t="s">
        <v>296</v>
      </c>
      <c r="P31" s="221" t="s">
        <v>297</v>
      </c>
      <c r="Q31" s="221" t="s">
        <v>294</v>
      </c>
      <c r="R31" s="221" t="s">
        <v>295</v>
      </c>
      <c r="S31" s="313" t="s">
        <v>296</v>
      </c>
      <c r="T31" s="221" t="s">
        <v>297</v>
      </c>
      <c r="U31" s="311"/>
    </row>
    <row r="32" spans="2:21">
      <c r="B32" s="176" t="s">
        <v>98</v>
      </c>
      <c r="C32" s="177" t="s">
        <v>23</v>
      </c>
      <c r="D32" s="176" t="s">
        <v>21</v>
      </c>
      <c r="E32" s="314">
        <v>25</v>
      </c>
      <c r="F32" s="315">
        <v>37500</v>
      </c>
      <c r="G32" s="316">
        <v>300</v>
      </c>
      <c r="H32" s="315">
        <v>450000</v>
      </c>
      <c r="I32" s="317">
        <v>25</v>
      </c>
      <c r="J32" s="318">
        <v>37500</v>
      </c>
      <c r="K32" s="319">
        <v>300</v>
      </c>
      <c r="L32" s="318">
        <v>450000</v>
      </c>
      <c r="M32" s="314">
        <v>25</v>
      </c>
      <c r="N32" s="315">
        <v>37500</v>
      </c>
      <c r="O32" s="316">
        <v>300</v>
      </c>
      <c r="P32" s="320">
        <v>450000</v>
      </c>
      <c r="Q32" s="314">
        <v>24</v>
      </c>
      <c r="R32" s="321">
        <v>31250</v>
      </c>
      <c r="S32" s="319">
        <v>296</v>
      </c>
      <c r="T32" s="321">
        <v>375000</v>
      </c>
      <c r="U32" s="311"/>
    </row>
    <row r="33" spans="2:21">
      <c r="B33" s="182" t="s">
        <v>22</v>
      </c>
      <c r="C33" s="177" t="s">
        <v>23</v>
      </c>
      <c r="D33" s="182" t="s">
        <v>24</v>
      </c>
      <c r="E33" s="314">
        <v>5</v>
      </c>
      <c r="F33" s="320">
        <v>7500</v>
      </c>
      <c r="G33" s="316">
        <v>60</v>
      </c>
      <c r="H33" s="320">
        <v>90000</v>
      </c>
      <c r="I33" s="317">
        <v>5</v>
      </c>
      <c r="J33" s="321">
        <v>7500</v>
      </c>
      <c r="K33" s="319">
        <v>60</v>
      </c>
      <c r="L33" s="321">
        <v>90000</v>
      </c>
      <c r="M33" s="314">
        <v>5</v>
      </c>
      <c r="N33" s="320">
        <v>7500</v>
      </c>
      <c r="O33" s="316">
        <v>60</v>
      </c>
      <c r="P33" s="320">
        <v>90000</v>
      </c>
      <c r="Q33" s="314">
        <v>5</v>
      </c>
      <c r="R33" s="321">
        <v>6250</v>
      </c>
      <c r="S33" s="319">
        <v>60</v>
      </c>
      <c r="T33" s="321">
        <v>75000</v>
      </c>
      <c r="U33" s="311"/>
    </row>
    <row r="34" spans="2:21">
      <c r="B34" s="182" t="s">
        <v>87</v>
      </c>
      <c r="C34" s="177" t="s">
        <v>23</v>
      </c>
      <c r="D34" s="182" t="s">
        <v>26</v>
      </c>
      <c r="E34" s="314">
        <v>4</v>
      </c>
      <c r="F34" s="320">
        <v>6000</v>
      </c>
      <c r="G34" s="316">
        <v>48</v>
      </c>
      <c r="H34" s="320">
        <v>72000</v>
      </c>
      <c r="I34" s="317">
        <v>4</v>
      </c>
      <c r="J34" s="321">
        <v>6000</v>
      </c>
      <c r="K34" s="319">
        <v>48</v>
      </c>
      <c r="L34" s="321">
        <v>72000</v>
      </c>
      <c r="M34" s="314">
        <v>4</v>
      </c>
      <c r="N34" s="320">
        <v>6000</v>
      </c>
      <c r="O34" s="316">
        <v>48</v>
      </c>
      <c r="P34" s="320">
        <v>72000</v>
      </c>
      <c r="Q34" s="314">
        <v>4</v>
      </c>
      <c r="R34" s="321">
        <v>5000</v>
      </c>
      <c r="S34" s="319">
        <v>48</v>
      </c>
      <c r="T34" s="321">
        <v>60000</v>
      </c>
      <c r="U34" s="311"/>
    </row>
    <row r="35" spans="2:21">
      <c r="B35" s="182" t="s">
        <v>156</v>
      </c>
      <c r="C35" s="177" t="s">
        <v>23</v>
      </c>
      <c r="D35" s="182" t="s">
        <v>12</v>
      </c>
      <c r="E35" s="314">
        <v>8</v>
      </c>
      <c r="F35" s="320">
        <v>12000</v>
      </c>
      <c r="G35" s="316">
        <v>96</v>
      </c>
      <c r="H35" s="320">
        <v>144000</v>
      </c>
      <c r="I35" s="317">
        <v>8</v>
      </c>
      <c r="J35" s="321">
        <v>12000</v>
      </c>
      <c r="K35" s="319">
        <v>96</v>
      </c>
      <c r="L35" s="321">
        <v>144000</v>
      </c>
      <c r="M35" s="314">
        <v>8</v>
      </c>
      <c r="N35" s="320">
        <v>12000</v>
      </c>
      <c r="O35" s="316">
        <v>96</v>
      </c>
      <c r="P35" s="320">
        <v>144000</v>
      </c>
      <c r="Q35" s="314">
        <v>7</v>
      </c>
      <c r="R35" s="321">
        <v>10000</v>
      </c>
      <c r="S35" s="319">
        <v>91</v>
      </c>
      <c r="T35" s="321">
        <v>120000</v>
      </c>
      <c r="U35" s="311"/>
    </row>
    <row r="36" spans="2:21">
      <c r="B36" s="182" t="s">
        <v>30</v>
      </c>
      <c r="C36" s="177" t="s">
        <v>23</v>
      </c>
      <c r="D36" s="182" t="s">
        <v>18</v>
      </c>
      <c r="E36" s="314">
        <v>9</v>
      </c>
      <c r="F36" s="320">
        <v>13500</v>
      </c>
      <c r="G36" s="316">
        <v>108</v>
      </c>
      <c r="H36" s="320">
        <v>162000</v>
      </c>
      <c r="I36" s="317">
        <v>9</v>
      </c>
      <c r="J36" s="321">
        <v>13500</v>
      </c>
      <c r="K36" s="319">
        <v>108</v>
      </c>
      <c r="L36" s="321">
        <v>162000</v>
      </c>
      <c r="M36" s="314">
        <v>9</v>
      </c>
      <c r="N36" s="320">
        <v>13500</v>
      </c>
      <c r="O36" s="316">
        <v>108</v>
      </c>
      <c r="P36" s="320">
        <v>162000</v>
      </c>
      <c r="Q36" s="314">
        <v>8</v>
      </c>
      <c r="R36" s="321">
        <v>11250</v>
      </c>
      <c r="S36" s="319">
        <v>106</v>
      </c>
      <c r="T36" s="321">
        <v>135000</v>
      </c>
      <c r="U36" s="311"/>
    </row>
    <row r="37" spans="2:21">
      <c r="B37" s="182" t="s">
        <v>31</v>
      </c>
      <c r="C37" s="177" t="s">
        <v>23</v>
      </c>
      <c r="D37" s="182" t="s">
        <v>10</v>
      </c>
      <c r="E37" s="314">
        <v>20</v>
      </c>
      <c r="F37" s="320">
        <v>30000</v>
      </c>
      <c r="G37" s="316">
        <v>240</v>
      </c>
      <c r="H37" s="320">
        <v>360000</v>
      </c>
      <c r="I37" s="317">
        <v>20</v>
      </c>
      <c r="J37" s="321">
        <v>30000</v>
      </c>
      <c r="K37" s="319">
        <v>240</v>
      </c>
      <c r="L37" s="321">
        <v>360000</v>
      </c>
      <c r="M37" s="314">
        <v>20</v>
      </c>
      <c r="N37" s="320">
        <v>30000</v>
      </c>
      <c r="O37" s="316">
        <v>240</v>
      </c>
      <c r="P37" s="320">
        <v>360000</v>
      </c>
      <c r="Q37" s="314">
        <v>20</v>
      </c>
      <c r="R37" s="321">
        <v>25000</v>
      </c>
      <c r="S37" s="319">
        <v>240</v>
      </c>
      <c r="T37" s="321">
        <v>300000</v>
      </c>
      <c r="U37" s="311"/>
    </row>
    <row r="38" spans="2:21">
      <c r="B38" s="182" t="s">
        <v>29</v>
      </c>
      <c r="C38" s="177" t="s">
        <v>23</v>
      </c>
      <c r="D38" s="182" t="s">
        <v>21</v>
      </c>
      <c r="E38" s="314">
        <v>14</v>
      </c>
      <c r="F38" s="320">
        <v>21000</v>
      </c>
      <c r="G38" s="316">
        <v>168</v>
      </c>
      <c r="H38" s="320">
        <v>252000</v>
      </c>
      <c r="I38" s="317">
        <v>14</v>
      </c>
      <c r="J38" s="321">
        <v>21000</v>
      </c>
      <c r="K38" s="319">
        <v>168</v>
      </c>
      <c r="L38" s="321">
        <v>252000</v>
      </c>
      <c r="M38" s="314">
        <v>14</v>
      </c>
      <c r="N38" s="320">
        <v>21000</v>
      </c>
      <c r="O38" s="316">
        <v>168</v>
      </c>
      <c r="P38" s="320">
        <v>252000</v>
      </c>
      <c r="Q38" s="314">
        <v>14</v>
      </c>
      <c r="R38" s="321">
        <v>17500</v>
      </c>
      <c r="S38" s="319">
        <v>168</v>
      </c>
      <c r="T38" s="321">
        <v>210000</v>
      </c>
      <c r="U38" s="311"/>
    </row>
    <row r="39" spans="2:21">
      <c r="B39" s="182" t="s">
        <v>32</v>
      </c>
      <c r="C39" s="177" t="s">
        <v>33</v>
      </c>
      <c r="D39" s="182" t="s">
        <v>18</v>
      </c>
      <c r="E39" s="314">
        <v>0</v>
      </c>
      <c r="F39" s="320">
        <v>0</v>
      </c>
      <c r="G39" s="316">
        <v>0</v>
      </c>
      <c r="H39" s="320">
        <v>0</v>
      </c>
      <c r="I39" s="317">
        <v>0</v>
      </c>
      <c r="J39" s="321">
        <v>0</v>
      </c>
      <c r="K39" s="319">
        <v>0</v>
      </c>
      <c r="L39" s="321">
        <v>0</v>
      </c>
      <c r="M39" s="314">
        <v>0</v>
      </c>
      <c r="N39" s="320">
        <v>0</v>
      </c>
      <c r="O39" s="316">
        <v>0</v>
      </c>
      <c r="P39" s="320">
        <v>0</v>
      </c>
      <c r="Q39" s="314">
        <v>0</v>
      </c>
      <c r="R39" s="321">
        <v>0</v>
      </c>
      <c r="S39" s="319">
        <v>0</v>
      </c>
      <c r="T39" s="321">
        <v>0</v>
      </c>
      <c r="U39" s="311"/>
    </row>
    <row r="40" spans="2:21">
      <c r="B40" s="182" t="s">
        <v>93</v>
      </c>
      <c r="C40" s="177" t="s">
        <v>33</v>
      </c>
      <c r="D40" s="182" t="s">
        <v>10</v>
      </c>
      <c r="E40" s="314">
        <v>0</v>
      </c>
      <c r="F40" s="320">
        <v>0</v>
      </c>
      <c r="G40" s="316">
        <v>0</v>
      </c>
      <c r="H40" s="320">
        <v>0</v>
      </c>
      <c r="I40" s="317">
        <v>0</v>
      </c>
      <c r="J40" s="321">
        <v>0</v>
      </c>
      <c r="K40" s="319">
        <v>0</v>
      </c>
      <c r="L40" s="321">
        <v>0</v>
      </c>
      <c r="M40" s="314">
        <v>0</v>
      </c>
      <c r="N40" s="320">
        <v>0</v>
      </c>
      <c r="O40" s="316">
        <v>0</v>
      </c>
      <c r="P40" s="320">
        <v>0</v>
      </c>
      <c r="Q40" s="314">
        <v>0</v>
      </c>
      <c r="R40" s="321">
        <v>0</v>
      </c>
      <c r="S40" s="319">
        <v>0</v>
      </c>
      <c r="T40" s="321">
        <v>0</v>
      </c>
      <c r="U40" s="311"/>
    </row>
    <row r="41" spans="2:21">
      <c r="B41" s="182" t="s">
        <v>36</v>
      </c>
      <c r="C41" s="177" t="s">
        <v>33</v>
      </c>
      <c r="D41" s="182" t="s">
        <v>10</v>
      </c>
      <c r="E41" s="314">
        <v>0</v>
      </c>
      <c r="F41" s="320">
        <v>0</v>
      </c>
      <c r="G41" s="316">
        <v>0</v>
      </c>
      <c r="H41" s="320">
        <v>0</v>
      </c>
      <c r="I41" s="317">
        <v>0</v>
      </c>
      <c r="J41" s="321">
        <v>0</v>
      </c>
      <c r="K41" s="319">
        <v>0</v>
      </c>
      <c r="L41" s="321">
        <v>0</v>
      </c>
      <c r="M41" s="314">
        <v>0</v>
      </c>
      <c r="N41" s="320">
        <v>0</v>
      </c>
      <c r="O41" s="316">
        <v>0</v>
      </c>
      <c r="P41" s="320">
        <v>0</v>
      </c>
      <c r="Q41" s="314">
        <v>0</v>
      </c>
      <c r="R41" s="321">
        <v>0</v>
      </c>
      <c r="S41" s="319">
        <v>0</v>
      </c>
      <c r="T41" s="321">
        <v>0</v>
      </c>
      <c r="U41" s="311"/>
    </row>
    <row r="42" spans="2:21">
      <c r="B42" s="182" t="s">
        <v>157</v>
      </c>
      <c r="C42" s="177" t="s">
        <v>38</v>
      </c>
      <c r="D42" s="182" t="s">
        <v>39</v>
      </c>
      <c r="E42" s="314">
        <v>0</v>
      </c>
      <c r="F42" s="320">
        <v>0</v>
      </c>
      <c r="G42" s="316">
        <v>0</v>
      </c>
      <c r="H42" s="320">
        <v>0</v>
      </c>
      <c r="I42" s="317">
        <v>0</v>
      </c>
      <c r="J42" s="321">
        <v>0</v>
      </c>
      <c r="K42" s="319">
        <v>0</v>
      </c>
      <c r="L42" s="321">
        <v>0</v>
      </c>
      <c r="M42" s="314">
        <v>0</v>
      </c>
      <c r="N42" s="320">
        <v>0</v>
      </c>
      <c r="O42" s="316">
        <v>0</v>
      </c>
      <c r="P42" s="320">
        <v>0</v>
      </c>
      <c r="Q42" s="314">
        <v>0</v>
      </c>
      <c r="R42" s="321">
        <v>0</v>
      </c>
      <c r="S42" s="319">
        <v>0</v>
      </c>
      <c r="T42" s="321">
        <v>0</v>
      </c>
      <c r="U42" s="311"/>
    </row>
    <row r="43" spans="2:21">
      <c r="B43" s="182" t="s">
        <v>95</v>
      </c>
      <c r="C43" s="177" t="s">
        <v>38</v>
      </c>
      <c r="D43" s="182" t="s">
        <v>10</v>
      </c>
      <c r="E43" s="314">
        <v>0</v>
      </c>
      <c r="F43" s="320">
        <v>0</v>
      </c>
      <c r="G43" s="316">
        <v>0</v>
      </c>
      <c r="H43" s="320">
        <v>0</v>
      </c>
      <c r="I43" s="317">
        <v>0</v>
      </c>
      <c r="J43" s="321">
        <v>0</v>
      </c>
      <c r="K43" s="319">
        <v>0</v>
      </c>
      <c r="L43" s="321">
        <v>0</v>
      </c>
      <c r="M43" s="314">
        <v>0</v>
      </c>
      <c r="N43" s="320">
        <v>0</v>
      </c>
      <c r="O43" s="316">
        <v>0</v>
      </c>
      <c r="P43" s="320">
        <v>0</v>
      </c>
      <c r="Q43" s="314">
        <v>0</v>
      </c>
      <c r="R43" s="321">
        <v>0</v>
      </c>
      <c r="S43" s="319">
        <v>0</v>
      </c>
      <c r="T43" s="321">
        <v>0</v>
      </c>
      <c r="U43" s="311"/>
    </row>
    <row r="44" spans="2:21">
      <c r="B44" s="182" t="s">
        <v>95</v>
      </c>
      <c r="C44" s="177" t="s">
        <v>38</v>
      </c>
      <c r="D44" s="182" t="s">
        <v>18</v>
      </c>
      <c r="E44" s="314">
        <v>0</v>
      </c>
      <c r="F44" s="320">
        <v>0</v>
      </c>
      <c r="G44" s="316">
        <v>0</v>
      </c>
      <c r="H44" s="320">
        <v>0</v>
      </c>
      <c r="I44" s="317">
        <v>0</v>
      </c>
      <c r="J44" s="321">
        <v>0</v>
      </c>
      <c r="K44" s="319">
        <v>0</v>
      </c>
      <c r="L44" s="321">
        <v>0</v>
      </c>
      <c r="M44" s="314">
        <v>0</v>
      </c>
      <c r="N44" s="320">
        <v>0</v>
      </c>
      <c r="O44" s="316">
        <v>0</v>
      </c>
      <c r="P44" s="320">
        <v>0</v>
      </c>
      <c r="Q44" s="314">
        <v>0</v>
      </c>
      <c r="R44" s="321">
        <v>0</v>
      </c>
      <c r="S44" s="319">
        <v>0</v>
      </c>
      <c r="T44" s="321">
        <v>0</v>
      </c>
      <c r="U44" s="311"/>
    </row>
    <row r="45" spans="2:21">
      <c r="B45" s="182" t="s">
        <v>41</v>
      </c>
      <c r="C45" s="177" t="s">
        <v>38</v>
      </c>
      <c r="D45" s="182" t="s">
        <v>10</v>
      </c>
      <c r="E45" s="314">
        <v>0</v>
      </c>
      <c r="F45" s="320">
        <v>0</v>
      </c>
      <c r="G45" s="316">
        <v>0</v>
      </c>
      <c r="H45" s="320">
        <v>0</v>
      </c>
      <c r="I45" s="317">
        <v>0</v>
      </c>
      <c r="J45" s="321">
        <v>0</v>
      </c>
      <c r="K45" s="319">
        <v>0</v>
      </c>
      <c r="L45" s="321">
        <v>0</v>
      </c>
      <c r="M45" s="314">
        <v>0</v>
      </c>
      <c r="N45" s="320">
        <v>0</v>
      </c>
      <c r="O45" s="316">
        <v>0</v>
      </c>
      <c r="P45" s="320">
        <v>0</v>
      </c>
      <c r="Q45" s="314">
        <v>0</v>
      </c>
      <c r="R45" s="321">
        <v>0</v>
      </c>
      <c r="S45" s="319">
        <v>0</v>
      </c>
      <c r="T45" s="321">
        <v>0</v>
      </c>
      <c r="U45" s="311"/>
    </row>
    <row r="46" spans="2:21" ht="13.9" customHeight="1">
      <c r="B46" s="725" t="s">
        <v>108</v>
      </c>
      <c r="C46" s="725"/>
      <c r="D46" s="725"/>
      <c r="E46" s="322">
        <f t="shared" ref="E46:P46" si="0">SUM(E32:E45)</f>
        <v>85</v>
      </c>
      <c r="F46" s="323">
        <f t="shared" si="0"/>
        <v>127500</v>
      </c>
      <c r="G46" s="324">
        <f t="shared" si="0"/>
        <v>1020</v>
      </c>
      <c r="H46" s="325">
        <f t="shared" si="0"/>
        <v>1530000</v>
      </c>
      <c r="I46" s="322">
        <f t="shared" si="0"/>
        <v>85</v>
      </c>
      <c r="J46" s="323">
        <f t="shared" si="0"/>
        <v>127500</v>
      </c>
      <c r="K46" s="322">
        <f t="shared" si="0"/>
        <v>1020</v>
      </c>
      <c r="L46" s="323">
        <f t="shared" si="0"/>
        <v>1530000</v>
      </c>
      <c r="M46" s="326">
        <f t="shared" si="0"/>
        <v>85</v>
      </c>
      <c r="N46" s="327">
        <f t="shared" si="0"/>
        <v>127500</v>
      </c>
      <c r="O46" s="326">
        <f t="shared" si="0"/>
        <v>1020</v>
      </c>
      <c r="P46" s="327">
        <f t="shared" si="0"/>
        <v>1530000</v>
      </c>
      <c r="Q46" s="328">
        <v>85</v>
      </c>
      <c r="R46" s="329">
        <f>SUM(R32:R45)</f>
        <v>106250</v>
      </c>
      <c r="S46" s="330">
        <f>SUM(S32:S45)</f>
        <v>1009</v>
      </c>
      <c r="T46" s="329">
        <f>SUM(T32:T45)</f>
        <v>1275000</v>
      </c>
      <c r="U46" s="311"/>
    </row>
    <row r="47" spans="2:21"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10"/>
      <c r="N47" s="310"/>
      <c r="O47" s="310"/>
      <c r="P47" s="310"/>
      <c r="Q47" s="311"/>
      <c r="R47" s="311"/>
      <c r="S47" s="311"/>
      <c r="T47" s="311"/>
      <c r="U47" s="311"/>
    </row>
    <row r="48" spans="2:21"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10"/>
      <c r="N48" s="310"/>
      <c r="O48" s="310"/>
      <c r="P48" s="310"/>
      <c r="Q48" s="311"/>
      <c r="R48" s="311"/>
      <c r="S48" s="311"/>
      <c r="T48" s="311"/>
      <c r="U48" s="311"/>
    </row>
    <row r="49" spans="2:21" ht="15.75">
      <c r="B49" s="307" t="s">
        <v>508</v>
      </c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10"/>
      <c r="N49" s="310"/>
      <c r="O49" s="310"/>
      <c r="P49" s="310"/>
      <c r="Q49" s="311"/>
      <c r="R49" s="311"/>
      <c r="S49" s="311"/>
      <c r="T49" s="311"/>
      <c r="U49" s="311"/>
    </row>
    <row r="50" spans="2:21" ht="13.9" customHeight="1">
      <c r="B50" s="688" t="s">
        <v>5</v>
      </c>
      <c r="C50" s="688" t="s">
        <v>6</v>
      </c>
      <c r="D50" s="697" t="s">
        <v>153</v>
      </c>
      <c r="E50" s="723">
        <v>2016</v>
      </c>
      <c r="F50" s="723"/>
      <c r="G50" s="723"/>
      <c r="H50" s="723"/>
      <c r="I50" s="723">
        <v>2017</v>
      </c>
      <c r="J50" s="723"/>
      <c r="K50" s="723"/>
      <c r="L50" s="723"/>
      <c r="M50" s="724">
        <v>2018</v>
      </c>
      <c r="N50" s="724"/>
      <c r="O50" s="724"/>
      <c r="P50" s="724"/>
      <c r="Q50" s="697"/>
      <c r="R50" s="697"/>
      <c r="S50" s="697"/>
      <c r="T50" s="697"/>
      <c r="U50" s="312"/>
    </row>
    <row r="51" spans="2:21" ht="43.5" customHeight="1">
      <c r="B51" s="688"/>
      <c r="C51" s="688"/>
      <c r="D51" s="697"/>
      <c r="E51" s="221" t="s">
        <v>294</v>
      </c>
      <c r="F51" s="221" t="s">
        <v>295</v>
      </c>
      <c r="G51" s="221" t="s">
        <v>296</v>
      </c>
      <c r="H51" s="221" t="s">
        <v>297</v>
      </c>
      <c r="I51" s="221" t="s">
        <v>294</v>
      </c>
      <c r="J51" s="221" t="s">
        <v>295</v>
      </c>
      <c r="K51" s="221" t="s">
        <v>296</v>
      </c>
      <c r="L51" s="221" t="s">
        <v>297</v>
      </c>
      <c r="M51" s="221" t="s">
        <v>294</v>
      </c>
      <c r="N51" s="221" t="s">
        <v>295</v>
      </c>
      <c r="O51" s="221" t="s">
        <v>296</v>
      </c>
      <c r="P51" s="221" t="s">
        <v>297</v>
      </c>
      <c r="Q51" s="221" t="s">
        <v>294</v>
      </c>
      <c r="R51" s="221" t="s">
        <v>295</v>
      </c>
      <c r="S51" s="221" t="s">
        <v>296</v>
      </c>
      <c r="T51" s="221" t="s">
        <v>297</v>
      </c>
      <c r="U51" s="311"/>
    </row>
    <row r="52" spans="2:21">
      <c r="B52" s="176" t="s">
        <v>98</v>
      </c>
      <c r="C52" s="177" t="s">
        <v>99</v>
      </c>
      <c r="D52" s="331" t="s">
        <v>21</v>
      </c>
      <c r="E52" s="332">
        <v>2</v>
      </c>
      <c r="F52" s="333">
        <v>4400</v>
      </c>
      <c r="G52" s="334">
        <v>24</v>
      </c>
      <c r="H52" s="333">
        <v>52800</v>
      </c>
      <c r="I52" s="335">
        <v>2</v>
      </c>
      <c r="J52" s="336">
        <v>4400</v>
      </c>
      <c r="K52" s="337">
        <v>24</v>
      </c>
      <c r="L52" s="336">
        <v>52800</v>
      </c>
      <c r="M52" s="335">
        <v>2</v>
      </c>
      <c r="N52" s="336">
        <v>4400</v>
      </c>
      <c r="O52" s="337">
        <v>24</v>
      </c>
      <c r="P52" s="336">
        <v>52800</v>
      </c>
      <c r="Q52" s="335">
        <v>2</v>
      </c>
      <c r="R52" s="336">
        <v>3666.67</v>
      </c>
      <c r="S52" s="337">
        <v>30</v>
      </c>
      <c r="T52" s="318">
        <v>44000</v>
      </c>
      <c r="U52" s="311"/>
    </row>
    <row r="53" spans="2:21">
      <c r="B53" s="182" t="s">
        <v>31</v>
      </c>
      <c r="C53" s="177" t="s">
        <v>99</v>
      </c>
      <c r="D53" s="338" t="s">
        <v>10</v>
      </c>
      <c r="E53" s="339">
        <v>9</v>
      </c>
      <c r="F53" s="333">
        <v>19800</v>
      </c>
      <c r="G53" s="340">
        <v>108</v>
      </c>
      <c r="H53" s="333">
        <v>237600</v>
      </c>
      <c r="I53" s="341">
        <v>9</v>
      </c>
      <c r="J53" s="336">
        <v>19800</v>
      </c>
      <c r="K53" s="342">
        <v>108</v>
      </c>
      <c r="L53" s="336">
        <v>237600</v>
      </c>
      <c r="M53" s="341">
        <v>9</v>
      </c>
      <c r="N53" s="336">
        <v>19800</v>
      </c>
      <c r="O53" s="342">
        <v>108</v>
      </c>
      <c r="P53" s="336">
        <v>237600</v>
      </c>
      <c r="Q53" s="341">
        <v>9</v>
      </c>
      <c r="R53" s="336">
        <v>16500</v>
      </c>
      <c r="S53" s="342">
        <v>111</v>
      </c>
      <c r="T53" s="343">
        <v>198000</v>
      </c>
      <c r="U53" s="311"/>
    </row>
    <row r="54" spans="2:21" ht="13.9" customHeight="1">
      <c r="B54" s="726" t="s">
        <v>108</v>
      </c>
      <c r="C54" s="726"/>
      <c r="D54" s="726"/>
      <c r="E54" s="322">
        <f t="shared" ref="E54:P54" si="1">SUM(E52:E53)</f>
        <v>11</v>
      </c>
      <c r="F54" s="323">
        <f t="shared" si="1"/>
        <v>24200</v>
      </c>
      <c r="G54" s="322">
        <f t="shared" si="1"/>
        <v>132</v>
      </c>
      <c r="H54" s="323">
        <f t="shared" si="1"/>
        <v>290400</v>
      </c>
      <c r="I54" s="344">
        <f t="shared" si="1"/>
        <v>11</v>
      </c>
      <c r="J54" s="345">
        <f t="shared" si="1"/>
        <v>24200</v>
      </c>
      <c r="K54" s="344">
        <f t="shared" si="1"/>
        <v>132</v>
      </c>
      <c r="L54" s="345">
        <f t="shared" si="1"/>
        <v>290400</v>
      </c>
      <c r="M54" s="346">
        <f t="shared" si="1"/>
        <v>11</v>
      </c>
      <c r="N54" s="347">
        <f t="shared" si="1"/>
        <v>24200</v>
      </c>
      <c r="O54" s="346">
        <f t="shared" si="1"/>
        <v>132</v>
      </c>
      <c r="P54" s="347">
        <f t="shared" si="1"/>
        <v>290400</v>
      </c>
      <c r="Q54" s="328">
        <v>11</v>
      </c>
      <c r="R54" s="329">
        <f>SUM(R52:R53)</f>
        <v>20166.669999999998</v>
      </c>
      <c r="S54" s="330">
        <f>SUM(S52:S53)</f>
        <v>141</v>
      </c>
      <c r="T54" s="329">
        <f>SUM(T52:T53)</f>
        <v>242000</v>
      </c>
      <c r="U54" s="311"/>
    </row>
    <row r="55" spans="2:21"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U55" s="311"/>
    </row>
    <row r="56" spans="2:21">
      <c r="B56" s="309" t="s">
        <v>526</v>
      </c>
      <c r="C56" s="309"/>
      <c r="D56" s="309"/>
      <c r="E56" s="309"/>
      <c r="F56" s="309"/>
      <c r="G56" s="309"/>
      <c r="H56" s="309"/>
      <c r="I56" s="309"/>
      <c r="J56" s="309"/>
      <c r="K56" s="309"/>
      <c r="U56" s="311"/>
    </row>
    <row r="57" spans="2:21">
      <c r="B57" s="348"/>
      <c r="C57" s="348"/>
    </row>
    <row r="58" spans="2:21" hidden="1">
      <c r="B58" s="348"/>
      <c r="C58" s="348"/>
    </row>
    <row r="59" spans="2:21" hidden="1">
      <c r="B59" s="348"/>
      <c r="C59" s="348"/>
    </row>
    <row r="60" spans="2:21" hidden="1">
      <c r="B60" s="348"/>
      <c r="C60" s="348"/>
    </row>
    <row r="61" spans="2:21" hidden="1">
      <c r="B61" s="348"/>
      <c r="C61" s="348"/>
    </row>
    <row r="62" spans="2:21" hidden="1">
      <c r="B62" s="348"/>
      <c r="C62" s="348"/>
    </row>
    <row r="63" spans="2:21" hidden="1">
      <c r="B63" s="348"/>
      <c r="C63" s="348"/>
    </row>
    <row r="64" spans="2:21" hidden="1">
      <c r="B64" s="348"/>
      <c r="C64" s="348"/>
    </row>
    <row r="65" spans="2:3" hidden="1">
      <c r="B65" s="348"/>
      <c r="C65" s="348"/>
    </row>
    <row r="66" spans="2:3" hidden="1">
      <c r="B66" s="348"/>
      <c r="C66" s="348"/>
    </row>
    <row r="67" spans="2:3" hidden="1">
      <c r="B67" s="348"/>
      <c r="C67" s="348"/>
    </row>
    <row r="68" spans="2:3" hidden="1">
      <c r="B68" s="348"/>
      <c r="C68" s="348"/>
    </row>
    <row r="69" spans="2:3" hidden="1">
      <c r="B69" s="348"/>
      <c r="C69" s="348"/>
    </row>
    <row r="70" spans="2:3" hidden="1">
      <c r="B70" s="348"/>
      <c r="C70" s="348"/>
    </row>
    <row r="71" spans="2:3" hidden="1">
      <c r="B71" s="348"/>
      <c r="C71" s="348"/>
    </row>
    <row r="72" spans="2:3" hidden="1">
      <c r="B72" s="348"/>
      <c r="C72" s="348"/>
    </row>
    <row r="73" spans="2:3" hidden="1">
      <c r="B73" s="348"/>
      <c r="C73" s="348"/>
    </row>
    <row r="74" spans="2:3" hidden="1">
      <c r="B74" s="348"/>
      <c r="C74" s="348"/>
    </row>
    <row r="75" spans="2:3" hidden="1">
      <c r="B75" s="348"/>
      <c r="C75" s="348"/>
    </row>
    <row r="76" spans="2:3" hidden="1">
      <c r="B76" s="348"/>
      <c r="C76" s="348"/>
    </row>
    <row r="77" spans="2:3" hidden="1">
      <c r="B77" s="348"/>
      <c r="C77" s="348"/>
    </row>
    <row r="78" spans="2:3" hidden="1">
      <c r="B78" s="348"/>
      <c r="C78" s="348"/>
    </row>
    <row r="79" spans="2:3" hidden="1">
      <c r="B79" s="348"/>
      <c r="C79" s="348"/>
    </row>
    <row r="80" spans="2:3" hidden="1">
      <c r="B80" s="348"/>
      <c r="C80" s="348"/>
    </row>
    <row r="81" spans="2:3" hidden="1">
      <c r="B81" s="348"/>
      <c r="C81" s="348"/>
    </row>
    <row r="82" spans="2:3" hidden="1">
      <c r="B82" s="348"/>
      <c r="C82" s="348"/>
    </row>
    <row r="83" spans="2:3" hidden="1">
      <c r="B83" s="348"/>
      <c r="C83" s="348"/>
    </row>
    <row r="84" spans="2:3" hidden="1">
      <c r="B84" s="348"/>
      <c r="C84" s="348"/>
    </row>
    <row r="85" spans="2:3" hidden="1">
      <c r="B85" s="348"/>
      <c r="C85" s="348"/>
    </row>
    <row r="86" spans="2:3" hidden="1">
      <c r="B86" s="348"/>
      <c r="C86" s="348"/>
    </row>
    <row r="87" spans="2:3" hidden="1">
      <c r="B87" s="348"/>
      <c r="C87" s="348"/>
    </row>
    <row r="88" spans="2:3" hidden="1">
      <c r="B88" s="348"/>
      <c r="C88" s="348"/>
    </row>
    <row r="89" spans="2:3" hidden="1">
      <c r="B89" s="348"/>
      <c r="C89" s="348"/>
    </row>
    <row r="90" spans="2:3" hidden="1">
      <c r="B90" s="348"/>
      <c r="C90" s="348"/>
    </row>
    <row r="91" spans="2:3" hidden="1">
      <c r="B91" s="348"/>
      <c r="C91" s="348"/>
    </row>
    <row r="92" spans="2:3" hidden="1">
      <c r="B92" s="348"/>
      <c r="C92" s="348"/>
    </row>
    <row r="93" spans="2:3" hidden="1">
      <c r="B93" s="348"/>
      <c r="C93" s="348"/>
    </row>
    <row r="94" spans="2:3" hidden="1">
      <c r="B94" s="348"/>
      <c r="C94" s="348"/>
    </row>
    <row r="95" spans="2:3" hidden="1">
      <c r="B95" s="348"/>
      <c r="C95" s="348"/>
    </row>
    <row r="96" spans="2:3" hidden="1">
      <c r="B96" s="348"/>
      <c r="C96" s="348"/>
    </row>
    <row r="97" spans="2:15" hidden="1">
      <c r="B97" s="348"/>
      <c r="C97" s="348"/>
    </row>
    <row r="98" spans="2:15" hidden="1">
      <c r="B98" s="348"/>
      <c r="C98" s="348"/>
    </row>
    <row r="99" spans="2:15" hidden="1">
      <c r="B99" s="348"/>
      <c r="C99" s="348"/>
    </row>
    <row r="100" spans="2:15" hidden="1">
      <c r="B100" s="348"/>
      <c r="C100" s="348"/>
    </row>
    <row r="101" spans="2:15" hidden="1">
      <c r="B101" s="348"/>
      <c r="C101" s="348"/>
    </row>
    <row r="102" spans="2:15" hidden="1">
      <c r="B102" s="348"/>
      <c r="C102" s="348"/>
    </row>
    <row r="103" spans="2:15" hidden="1">
      <c r="B103" s="348"/>
      <c r="C103" s="348"/>
    </row>
    <row r="104" spans="2:15" hidden="1">
      <c r="B104" s="348"/>
      <c r="C104" s="348"/>
    </row>
    <row r="105" spans="2:15" hidden="1">
      <c r="B105" s="348"/>
      <c r="C105" s="348"/>
    </row>
    <row r="106" spans="2:15" hidden="1">
      <c r="B106" s="348"/>
      <c r="C106" s="348"/>
    </row>
    <row r="107" spans="2:15" hidden="1">
      <c r="B107" s="348"/>
      <c r="C107" s="348"/>
    </row>
    <row r="108" spans="2:15" hidden="1">
      <c r="B108" s="348"/>
      <c r="C108" s="348"/>
    </row>
    <row r="109" spans="2:15" ht="18.75" hidden="1">
      <c r="B109" s="727" t="s">
        <v>298</v>
      </c>
      <c r="C109" s="727"/>
      <c r="D109" s="727"/>
      <c r="E109" s="727"/>
      <c r="F109" s="727"/>
      <c r="G109" s="727"/>
      <c r="H109" s="727"/>
      <c r="I109" s="727"/>
      <c r="J109" s="727"/>
      <c r="K109" s="349"/>
      <c r="L109" s="349"/>
      <c r="M109" s="349"/>
      <c r="N109" s="349"/>
      <c r="O109" s="349"/>
    </row>
    <row r="110" spans="2:15" ht="31.5" hidden="1">
      <c r="B110" s="350" t="s">
        <v>299</v>
      </c>
      <c r="C110" s="351" t="s">
        <v>300</v>
      </c>
      <c r="D110" s="351" t="s">
        <v>301</v>
      </c>
      <c r="E110" s="351" t="s">
        <v>302</v>
      </c>
      <c r="F110" s="351" t="s">
        <v>303</v>
      </c>
      <c r="G110" s="351" t="s">
        <v>304</v>
      </c>
      <c r="H110" s="351" t="s">
        <v>305</v>
      </c>
      <c r="I110" s="351" t="s">
        <v>306</v>
      </c>
      <c r="J110" s="352" t="s">
        <v>108</v>
      </c>
      <c r="K110" s="353"/>
      <c r="L110" s="353"/>
      <c r="M110" s="353"/>
      <c r="N110" s="353"/>
    </row>
    <row r="111" spans="2:15" hidden="1">
      <c r="B111" s="354" t="s">
        <v>307</v>
      </c>
      <c r="C111" s="355">
        <v>25</v>
      </c>
      <c r="D111" s="355">
        <v>24</v>
      </c>
      <c r="E111" s="355">
        <v>25</v>
      </c>
      <c r="F111" s="355">
        <v>25</v>
      </c>
      <c r="G111" s="355">
        <v>25</v>
      </c>
      <c r="H111" s="355">
        <v>25</v>
      </c>
      <c r="I111" s="355">
        <v>25</v>
      </c>
      <c r="J111" s="356">
        <v>174</v>
      </c>
      <c r="K111" s="357"/>
      <c r="L111" s="357"/>
      <c r="M111" s="357"/>
      <c r="N111" s="357"/>
    </row>
    <row r="112" spans="2:15" hidden="1">
      <c r="B112" s="354" t="s">
        <v>308</v>
      </c>
      <c r="C112" s="358">
        <v>5</v>
      </c>
      <c r="D112" s="358">
        <v>5</v>
      </c>
      <c r="E112" s="358">
        <v>5</v>
      </c>
      <c r="F112" s="358">
        <v>5</v>
      </c>
      <c r="G112" s="358">
        <v>5</v>
      </c>
      <c r="H112" s="358">
        <v>5</v>
      </c>
      <c r="I112" s="358">
        <v>5</v>
      </c>
      <c r="J112" s="356">
        <v>35</v>
      </c>
      <c r="K112" s="357"/>
      <c r="L112" s="357"/>
      <c r="M112" s="357"/>
      <c r="N112" s="357"/>
    </row>
    <row r="113" spans="2:15" ht="25.5" hidden="1">
      <c r="B113" s="354" t="s">
        <v>309</v>
      </c>
      <c r="C113" s="358">
        <v>4</v>
      </c>
      <c r="D113" s="358">
        <v>4</v>
      </c>
      <c r="E113" s="358">
        <v>4</v>
      </c>
      <c r="F113" s="358">
        <v>4</v>
      </c>
      <c r="G113" s="358">
        <v>4</v>
      </c>
      <c r="H113" s="358">
        <v>4</v>
      </c>
      <c r="I113" s="358">
        <v>4</v>
      </c>
      <c r="J113" s="356">
        <v>28</v>
      </c>
      <c r="K113" s="357"/>
      <c r="L113" s="357"/>
      <c r="M113" s="357"/>
      <c r="N113" s="357"/>
    </row>
    <row r="114" spans="2:15" hidden="1">
      <c r="B114" s="354" t="s">
        <v>310</v>
      </c>
      <c r="C114" s="358">
        <v>8</v>
      </c>
      <c r="D114" s="358">
        <v>8</v>
      </c>
      <c r="E114" s="358">
        <v>8</v>
      </c>
      <c r="F114" s="358">
        <v>8</v>
      </c>
      <c r="G114" s="358">
        <v>8</v>
      </c>
      <c r="H114" s="358">
        <v>8</v>
      </c>
      <c r="I114" s="358">
        <v>8</v>
      </c>
      <c r="J114" s="356">
        <v>56</v>
      </c>
      <c r="K114" s="357"/>
      <c r="L114" s="357"/>
      <c r="M114" s="357"/>
      <c r="N114" s="357"/>
    </row>
    <row r="115" spans="2:15" hidden="1">
      <c r="B115" s="354" t="s">
        <v>311</v>
      </c>
      <c r="C115" s="358">
        <v>0</v>
      </c>
      <c r="D115" s="358">
        <v>0</v>
      </c>
      <c r="E115" s="358">
        <v>0</v>
      </c>
      <c r="F115" s="358">
        <v>0</v>
      </c>
      <c r="G115" s="358">
        <v>0</v>
      </c>
      <c r="H115" s="358">
        <v>0</v>
      </c>
      <c r="I115" s="358">
        <v>0</v>
      </c>
      <c r="J115" s="356">
        <v>0</v>
      </c>
      <c r="K115" s="357"/>
      <c r="L115" s="357"/>
      <c r="M115" s="357"/>
      <c r="N115" s="357"/>
    </row>
    <row r="116" spans="2:15" ht="25.5" hidden="1">
      <c r="B116" s="354" t="s">
        <v>312</v>
      </c>
      <c r="C116" s="358">
        <v>0</v>
      </c>
      <c r="D116" s="358">
        <v>0</v>
      </c>
      <c r="E116" s="358">
        <v>0</v>
      </c>
      <c r="F116" s="358">
        <v>0</v>
      </c>
      <c r="G116" s="358">
        <v>0</v>
      </c>
      <c r="H116" s="358">
        <v>0</v>
      </c>
      <c r="I116" s="358">
        <v>0</v>
      </c>
      <c r="J116" s="356">
        <v>0</v>
      </c>
      <c r="K116" s="357"/>
      <c r="L116" s="357"/>
      <c r="M116" s="357"/>
      <c r="N116" s="357"/>
    </row>
    <row r="117" spans="2:15" hidden="1">
      <c r="B117" s="354" t="s">
        <v>313</v>
      </c>
      <c r="C117" s="358">
        <v>0</v>
      </c>
      <c r="D117" s="358">
        <v>0</v>
      </c>
      <c r="E117" s="358">
        <v>0</v>
      </c>
      <c r="F117" s="358">
        <v>0</v>
      </c>
      <c r="G117" s="358">
        <v>0</v>
      </c>
      <c r="H117" s="358">
        <v>0</v>
      </c>
      <c r="I117" s="358">
        <v>0</v>
      </c>
      <c r="J117" s="356">
        <v>0</v>
      </c>
      <c r="K117" s="357"/>
      <c r="L117" s="357"/>
      <c r="M117" s="357"/>
      <c r="N117" s="357"/>
    </row>
    <row r="118" spans="2:15" hidden="1">
      <c r="B118" s="354" t="s">
        <v>314</v>
      </c>
      <c r="C118" s="358">
        <v>0</v>
      </c>
      <c r="D118" s="358">
        <v>0</v>
      </c>
      <c r="E118" s="358">
        <v>0</v>
      </c>
      <c r="F118" s="358">
        <v>0</v>
      </c>
      <c r="G118" s="358">
        <v>0</v>
      </c>
      <c r="H118" s="358">
        <v>0</v>
      </c>
      <c r="I118" s="358">
        <v>0</v>
      </c>
      <c r="J118" s="356">
        <v>0</v>
      </c>
      <c r="K118" s="357"/>
      <c r="L118" s="357"/>
      <c r="M118" s="357"/>
      <c r="N118" s="357"/>
    </row>
    <row r="119" spans="2:15" hidden="1">
      <c r="B119" s="354" t="s">
        <v>315</v>
      </c>
      <c r="C119" s="358">
        <v>9</v>
      </c>
      <c r="D119" s="358">
        <v>9</v>
      </c>
      <c r="E119" s="358">
        <v>9</v>
      </c>
      <c r="F119" s="358">
        <v>9</v>
      </c>
      <c r="G119" s="358">
        <v>9</v>
      </c>
      <c r="H119" s="358">
        <v>9</v>
      </c>
      <c r="I119" s="358">
        <v>9</v>
      </c>
      <c r="J119" s="356">
        <v>63</v>
      </c>
      <c r="K119" s="357"/>
      <c r="L119" s="357"/>
      <c r="M119" s="357"/>
      <c r="N119" s="357"/>
    </row>
    <row r="120" spans="2:15" hidden="1">
      <c r="B120" s="354" t="s">
        <v>316</v>
      </c>
      <c r="C120" s="358">
        <v>0</v>
      </c>
      <c r="D120" s="358">
        <v>0</v>
      </c>
      <c r="E120" s="358">
        <v>0</v>
      </c>
      <c r="F120" s="358">
        <v>0</v>
      </c>
      <c r="G120" s="358">
        <v>0</v>
      </c>
      <c r="H120" s="358">
        <v>0</v>
      </c>
      <c r="I120" s="358">
        <v>0</v>
      </c>
      <c r="J120" s="356">
        <v>0</v>
      </c>
      <c r="K120" s="357"/>
      <c r="L120" s="357"/>
      <c r="M120" s="357"/>
      <c r="N120" s="357"/>
    </row>
    <row r="121" spans="2:15" hidden="1">
      <c r="B121" s="354" t="s">
        <v>317</v>
      </c>
      <c r="C121" s="358">
        <v>0</v>
      </c>
      <c r="D121" s="358">
        <v>0</v>
      </c>
      <c r="E121" s="358">
        <v>0</v>
      </c>
      <c r="F121" s="358">
        <v>0</v>
      </c>
      <c r="G121" s="358">
        <v>0</v>
      </c>
      <c r="H121" s="358">
        <v>0</v>
      </c>
      <c r="I121" s="358">
        <v>0</v>
      </c>
      <c r="J121" s="356">
        <v>0</v>
      </c>
      <c r="K121" s="357"/>
      <c r="L121" s="357"/>
      <c r="M121" s="357"/>
      <c r="N121" s="357"/>
    </row>
    <row r="122" spans="2:15" hidden="1">
      <c r="B122" s="354" t="s">
        <v>318</v>
      </c>
      <c r="C122" s="358">
        <v>0</v>
      </c>
      <c r="D122" s="358">
        <v>0</v>
      </c>
      <c r="E122" s="358">
        <v>0</v>
      </c>
      <c r="F122" s="358">
        <v>0</v>
      </c>
      <c r="G122" s="358">
        <v>0</v>
      </c>
      <c r="H122" s="358">
        <v>0</v>
      </c>
      <c r="I122" s="358">
        <v>0</v>
      </c>
      <c r="J122" s="356">
        <v>0</v>
      </c>
      <c r="K122" s="357"/>
      <c r="L122" s="357"/>
      <c r="M122" s="357"/>
      <c r="N122" s="357"/>
    </row>
    <row r="123" spans="2:15" hidden="1">
      <c r="B123" s="354" t="s">
        <v>319</v>
      </c>
      <c r="C123" s="358">
        <v>20</v>
      </c>
      <c r="D123" s="358">
        <v>20</v>
      </c>
      <c r="E123" s="358">
        <v>20</v>
      </c>
      <c r="F123" s="358">
        <v>20</v>
      </c>
      <c r="G123" s="358">
        <v>20</v>
      </c>
      <c r="H123" s="358">
        <v>20</v>
      </c>
      <c r="I123" s="358">
        <v>20</v>
      </c>
      <c r="J123" s="356">
        <v>140</v>
      </c>
      <c r="K123" s="357"/>
      <c r="L123" s="357"/>
      <c r="M123" s="357"/>
      <c r="N123" s="357"/>
    </row>
    <row r="124" spans="2:15" hidden="1">
      <c r="B124" s="354" t="s">
        <v>320</v>
      </c>
      <c r="C124" s="359">
        <v>14</v>
      </c>
      <c r="D124" s="359">
        <v>14</v>
      </c>
      <c r="E124" s="359">
        <v>14</v>
      </c>
      <c r="F124" s="359">
        <v>14</v>
      </c>
      <c r="G124" s="359">
        <v>14</v>
      </c>
      <c r="H124" s="359">
        <v>14</v>
      </c>
      <c r="I124" s="359">
        <v>14</v>
      </c>
      <c r="J124" s="356">
        <v>98</v>
      </c>
      <c r="K124" s="357"/>
      <c r="L124" s="357"/>
      <c r="M124" s="357"/>
      <c r="N124" s="357"/>
    </row>
    <row r="125" spans="2:15" ht="15.75" hidden="1">
      <c r="B125" s="360" t="s">
        <v>321</v>
      </c>
      <c r="C125" s="361">
        <v>85</v>
      </c>
      <c r="D125" s="361">
        <v>84</v>
      </c>
      <c r="E125" s="361">
        <v>85</v>
      </c>
      <c r="F125" s="361">
        <v>85</v>
      </c>
      <c r="G125" s="361">
        <v>85</v>
      </c>
      <c r="H125" s="361">
        <v>85</v>
      </c>
      <c r="I125" s="361">
        <v>85</v>
      </c>
      <c r="J125" s="362">
        <v>594</v>
      </c>
      <c r="K125" s="363"/>
      <c r="L125" s="363"/>
      <c r="M125" s="363"/>
      <c r="N125" s="363"/>
    </row>
    <row r="126" spans="2:15" hidden="1">
      <c r="B126" s="348"/>
      <c r="C126" s="348"/>
    </row>
    <row r="127" spans="2:15" ht="18.75" hidden="1">
      <c r="B127" s="727" t="s">
        <v>322</v>
      </c>
      <c r="C127" s="727"/>
      <c r="D127" s="727"/>
      <c r="E127" s="727"/>
      <c r="F127" s="727"/>
      <c r="G127" s="727"/>
      <c r="H127" s="727"/>
      <c r="I127" s="727"/>
      <c r="J127" s="727"/>
      <c r="K127" s="727"/>
      <c r="L127" s="727"/>
      <c r="M127" s="727"/>
      <c r="N127" s="727"/>
      <c r="O127" s="727"/>
    </row>
    <row r="128" spans="2:15" ht="31.5" hidden="1">
      <c r="B128" s="350" t="s">
        <v>299</v>
      </c>
      <c r="C128" s="351" t="s">
        <v>323</v>
      </c>
      <c r="D128" s="351" t="s">
        <v>324</v>
      </c>
      <c r="E128" s="351" t="s">
        <v>325</v>
      </c>
      <c r="F128" s="351" t="s">
        <v>326</v>
      </c>
      <c r="G128" s="351" t="s">
        <v>327</v>
      </c>
      <c r="H128" s="351" t="s">
        <v>328</v>
      </c>
      <c r="I128" s="351" t="s">
        <v>329</v>
      </c>
      <c r="J128" s="351" t="s">
        <v>330</v>
      </c>
      <c r="K128" s="351" t="s">
        <v>331</v>
      </c>
      <c r="L128" s="351" t="s">
        <v>332</v>
      </c>
      <c r="M128" s="351" t="s">
        <v>333</v>
      </c>
      <c r="N128" s="351" t="s">
        <v>334</v>
      </c>
      <c r="O128" s="352" t="s">
        <v>335</v>
      </c>
    </row>
    <row r="129" spans="2:15" hidden="1">
      <c r="B129" s="354" t="s">
        <v>307</v>
      </c>
      <c r="C129" s="355">
        <v>25</v>
      </c>
      <c r="D129" s="355">
        <v>25</v>
      </c>
      <c r="E129" s="355">
        <v>25</v>
      </c>
      <c r="F129" s="355">
        <v>25</v>
      </c>
      <c r="G129" s="355">
        <v>25</v>
      </c>
      <c r="H129" s="355">
        <v>25</v>
      </c>
      <c r="I129" s="355">
        <v>25</v>
      </c>
      <c r="J129" s="355">
        <v>25</v>
      </c>
      <c r="K129" s="355">
        <v>25</v>
      </c>
      <c r="L129" s="355">
        <v>25</v>
      </c>
      <c r="M129" s="355">
        <v>25</v>
      </c>
      <c r="N129" s="355">
        <v>25</v>
      </c>
      <c r="O129" s="356">
        <v>300</v>
      </c>
    </row>
    <row r="130" spans="2:15" hidden="1">
      <c r="B130" s="354" t="s">
        <v>308</v>
      </c>
      <c r="C130" s="358">
        <v>5</v>
      </c>
      <c r="D130" s="358">
        <v>5</v>
      </c>
      <c r="E130" s="358">
        <v>5</v>
      </c>
      <c r="F130" s="358">
        <v>5</v>
      </c>
      <c r="G130" s="358">
        <v>5</v>
      </c>
      <c r="H130" s="358">
        <v>5</v>
      </c>
      <c r="I130" s="358">
        <v>5</v>
      </c>
      <c r="J130" s="358">
        <v>5</v>
      </c>
      <c r="K130" s="358">
        <v>5</v>
      </c>
      <c r="L130" s="358">
        <v>5</v>
      </c>
      <c r="M130" s="358">
        <v>5</v>
      </c>
      <c r="N130" s="358">
        <v>5</v>
      </c>
      <c r="O130" s="356">
        <v>60</v>
      </c>
    </row>
    <row r="131" spans="2:15" ht="25.5" hidden="1">
      <c r="B131" s="354" t="s">
        <v>309</v>
      </c>
      <c r="C131" s="358">
        <v>4</v>
      </c>
      <c r="D131" s="358">
        <v>4</v>
      </c>
      <c r="E131" s="358">
        <v>4</v>
      </c>
      <c r="F131" s="358">
        <v>4</v>
      </c>
      <c r="G131" s="358">
        <v>4</v>
      </c>
      <c r="H131" s="358">
        <v>4</v>
      </c>
      <c r="I131" s="358">
        <v>4</v>
      </c>
      <c r="J131" s="358">
        <v>4</v>
      </c>
      <c r="K131" s="358">
        <v>4</v>
      </c>
      <c r="L131" s="358">
        <v>4</v>
      </c>
      <c r="M131" s="358">
        <v>4</v>
      </c>
      <c r="N131" s="358">
        <v>4</v>
      </c>
      <c r="O131" s="356">
        <v>48</v>
      </c>
    </row>
    <row r="132" spans="2:15" hidden="1">
      <c r="B132" s="354" t="s">
        <v>310</v>
      </c>
      <c r="C132" s="358">
        <v>8</v>
      </c>
      <c r="D132" s="358">
        <v>8</v>
      </c>
      <c r="E132" s="358">
        <v>8</v>
      </c>
      <c r="F132" s="358">
        <v>8</v>
      </c>
      <c r="G132" s="358">
        <v>8</v>
      </c>
      <c r="H132" s="358">
        <v>8</v>
      </c>
      <c r="I132" s="358">
        <v>8</v>
      </c>
      <c r="J132" s="358">
        <v>8</v>
      </c>
      <c r="K132" s="358">
        <v>8</v>
      </c>
      <c r="L132" s="358">
        <v>8</v>
      </c>
      <c r="M132" s="358">
        <v>8</v>
      </c>
      <c r="N132" s="358">
        <v>8</v>
      </c>
      <c r="O132" s="356">
        <v>96</v>
      </c>
    </row>
    <row r="133" spans="2:15" hidden="1">
      <c r="B133" s="354" t="s">
        <v>311</v>
      </c>
      <c r="C133" s="358">
        <v>0</v>
      </c>
      <c r="D133" s="358">
        <v>0</v>
      </c>
      <c r="E133" s="358">
        <v>0</v>
      </c>
      <c r="F133" s="358">
        <v>0</v>
      </c>
      <c r="G133" s="358">
        <v>0</v>
      </c>
      <c r="H133" s="358">
        <v>0</v>
      </c>
      <c r="I133" s="358">
        <v>0</v>
      </c>
      <c r="J133" s="358">
        <v>0</v>
      </c>
      <c r="K133" s="358">
        <v>0</v>
      </c>
      <c r="L133" s="358">
        <v>0</v>
      </c>
      <c r="M133" s="358">
        <v>0</v>
      </c>
      <c r="N133" s="358">
        <v>0</v>
      </c>
      <c r="O133" s="356">
        <v>0</v>
      </c>
    </row>
    <row r="134" spans="2:15" ht="25.5" hidden="1">
      <c r="B134" s="354" t="s">
        <v>312</v>
      </c>
      <c r="C134" s="358">
        <v>0</v>
      </c>
      <c r="D134" s="358">
        <v>0</v>
      </c>
      <c r="E134" s="358">
        <v>0</v>
      </c>
      <c r="F134" s="358">
        <v>0</v>
      </c>
      <c r="G134" s="358">
        <v>0</v>
      </c>
      <c r="H134" s="358">
        <v>0</v>
      </c>
      <c r="I134" s="358">
        <v>0</v>
      </c>
      <c r="J134" s="358">
        <v>0</v>
      </c>
      <c r="K134" s="358">
        <v>0</v>
      </c>
      <c r="L134" s="358">
        <v>0</v>
      </c>
      <c r="M134" s="358">
        <v>0</v>
      </c>
      <c r="N134" s="358">
        <v>0</v>
      </c>
      <c r="O134" s="356">
        <v>0</v>
      </c>
    </row>
    <row r="135" spans="2:15" hidden="1">
      <c r="B135" s="354" t="s">
        <v>313</v>
      </c>
      <c r="C135" s="358">
        <v>0</v>
      </c>
      <c r="D135" s="358">
        <v>0</v>
      </c>
      <c r="E135" s="358">
        <v>0</v>
      </c>
      <c r="F135" s="358">
        <v>0</v>
      </c>
      <c r="G135" s="358">
        <v>0</v>
      </c>
      <c r="H135" s="358">
        <v>0</v>
      </c>
      <c r="I135" s="358">
        <v>0</v>
      </c>
      <c r="J135" s="358">
        <v>0</v>
      </c>
      <c r="K135" s="358">
        <v>0</v>
      </c>
      <c r="L135" s="358">
        <v>0</v>
      </c>
      <c r="M135" s="358">
        <v>0</v>
      </c>
      <c r="N135" s="358">
        <v>0</v>
      </c>
      <c r="O135" s="356">
        <v>0</v>
      </c>
    </row>
    <row r="136" spans="2:15" hidden="1">
      <c r="B136" s="354" t="s">
        <v>314</v>
      </c>
      <c r="C136" s="358">
        <v>0</v>
      </c>
      <c r="D136" s="358">
        <v>0</v>
      </c>
      <c r="E136" s="358">
        <v>0</v>
      </c>
      <c r="F136" s="358">
        <v>0</v>
      </c>
      <c r="G136" s="358">
        <v>0</v>
      </c>
      <c r="H136" s="358">
        <v>0</v>
      </c>
      <c r="I136" s="358">
        <v>0</v>
      </c>
      <c r="J136" s="358">
        <v>0</v>
      </c>
      <c r="K136" s="358">
        <v>0</v>
      </c>
      <c r="L136" s="358">
        <v>0</v>
      </c>
      <c r="M136" s="358">
        <v>0</v>
      </c>
      <c r="N136" s="358">
        <v>0</v>
      </c>
      <c r="O136" s="356">
        <v>0</v>
      </c>
    </row>
    <row r="137" spans="2:15" hidden="1">
      <c r="B137" s="354" t="s">
        <v>315</v>
      </c>
      <c r="C137" s="358">
        <v>9</v>
      </c>
      <c r="D137" s="358">
        <v>9</v>
      </c>
      <c r="E137" s="358">
        <v>9</v>
      </c>
      <c r="F137" s="358">
        <v>9</v>
      </c>
      <c r="G137" s="358">
        <v>9</v>
      </c>
      <c r="H137" s="358">
        <v>9</v>
      </c>
      <c r="I137" s="358">
        <v>9</v>
      </c>
      <c r="J137" s="358">
        <v>9</v>
      </c>
      <c r="K137" s="358">
        <v>9</v>
      </c>
      <c r="L137" s="358">
        <v>9</v>
      </c>
      <c r="M137" s="358">
        <v>9</v>
      </c>
      <c r="N137" s="358">
        <v>9</v>
      </c>
      <c r="O137" s="356">
        <v>108</v>
      </c>
    </row>
    <row r="138" spans="2:15" hidden="1">
      <c r="B138" s="354" t="s">
        <v>316</v>
      </c>
      <c r="C138" s="358">
        <v>0</v>
      </c>
      <c r="D138" s="358">
        <v>0</v>
      </c>
      <c r="E138" s="358">
        <v>0</v>
      </c>
      <c r="F138" s="358">
        <v>0</v>
      </c>
      <c r="G138" s="358">
        <v>0</v>
      </c>
      <c r="H138" s="358">
        <v>0</v>
      </c>
      <c r="I138" s="358">
        <v>0</v>
      </c>
      <c r="J138" s="358">
        <v>0</v>
      </c>
      <c r="K138" s="358">
        <v>0</v>
      </c>
      <c r="L138" s="358">
        <v>0</v>
      </c>
      <c r="M138" s="358">
        <v>0</v>
      </c>
      <c r="N138" s="358">
        <v>0</v>
      </c>
      <c r="O138" s="356">
        <v>0</v>
      </c>
    </row>
    <row r="139" spans="2:15" hidden="1">
      <c r="B139" s="354" t="s">
        <v>317</v>
      </c>
      <c r="C139" s="358">
        <v>0</v>
      </c>
      <c r="D139" s="358">
        <v>0</v>
      </c>
      <c r="E139" s="358">
        <v>0</v>
      </c>
      <c r="F139" s="358">
        <v>0</v>
      </c>
      <c r="G139" s="358">
        <v>0</v>
      </c>
      <c r="H139" s="358">
        <v>0</v>
      </c>
      <c r="I139" s="358">
        <v>0</v>
      </c>
      <c r="J139" s="358">
        <v>0</v>
      </c>
      <c r="K139" s="358">
        <v>0</v>
      </c>
      <c r="L139" s="358">
        <v>0</v>
      </c>
      <c r="M139" s="358">
        <v>0</v>
      </c>
      <c r="N139" s="358">
        <v>0</v>
      </c>
      <c r="O139" s="356">
        <v>0</v>
      </c>
    </row>
    <row r="140" spans="2:15" hidden="1">
      <c r="B140" s="354" t="s">
        <v>318</v>
      </c>
      <c r="C140" s="358">
        <v>0</v>
      </c>
      <c r="D140" s="358">
        <v>0</v>
      </c>
      <c r="E140" s="358">
        <v>0</v>
      </c>
      <c r="F140" s="358">
        <v>0</v>
      </c>
      <c r="G140" s="358">
        <v>0</v>
      </c>
      <c r="H140" s="358">
        <v>0</v>
      </c>
      <c r="I140" s="358">
        <v>0</v>
      </c>
      <c r="J140" s="358">
        <v>0</v>
      </c>
      <c r="K140" s="358">
        <v>0</v>
      </c>
      <c r="L140" s="358">
        <v>0</v>
      </c>
      <c r="M140" s="358">
        <v>0</v>
      </c>
      <c r="N140" s="358">
        <v>0</v>
      </c>
      <c r="O140" s="356">
        <v>0</v>
      </c>
    </row>
    <row r="141" spans="2:15" hidden="1">
      <c r="B141" s="354" t="s">
        <v>319</v>
      </c>
      <c r="C141" s="358">
        <v>20</v>
      </c>
      <c r="D141" s="358">
        <v>20</v>
      </c>
      <c r="E141" s="358">
        <v>20</v>
      </c>
      <c r="F141" s="358">
        <v>20</v>
      </c>
      <c r="G141" s="358">
        <v>20</v>
      </c>
      <c r="H141" s="358">
        <v>20</v>
      </c>
      <c r="I141" s="358">
        <v>20</v>
      </c>
      <c r="J141" s="358">
        <v>20</v>
      </c>
      <c r="K141" s="358">
        <v>20</v>
      </c>
      <c r="L141" s="358">
        <v>20</v>
      </c>
      <c r="M141" s="358">
        <v>20</v>
      </c>
      <c r="N141" s="358">
        <v>20</v>
      </c>
      <c r="O141" s="356">
        <v>240</v>
      </c>
    </row>
    <row r="142" spans="2:15" hidden="1">
      <c r="B142" s="354" t="s">
        <v>320</v>
      </c>
      <c r="C142" s="359">
        <v>14</v>
      </c>
      <c r="D142" s="359">
        <v>14</v>
      </c>
      <c r="E142" s="359">
        <v>14</v>
      </c>
      <c r="F142" s="359">
        <v>14</v>
      </c>
      <c r="G142" s="359">
        <v>14</v>
      </c>
      <c r="H142" s="359">
        <v>14</v>
      </c>
      <c r="I142" s="359">
        <v>14</v>
      </c>
      <c r="J142" s="359">
        <v>14</v>
      </c>
      <c r="K142" s="359">
        <v>14</v>
      </c>
      <c r="L142" s="359">
        <v>14</v>
      </c>
      <c r="M142" s="359">
        <v>14</v>
      </c>
      <c r="N142" s="359">
        <v>14</v>
      </c>
      <c r="O142" s="356">
        <v>168</v>
      </c>
    </row>
    <row r="143" spans="2:15" ht="15.75" hidden="1">
      <c r="B143" s="360" t="s">
        <v>321</v>
      </c>
      <c r="C143" s="361">
        <v>85</v>
      </c>
      <c r="D143" s="361">
        <v>85</v>
      </c>
      <c r="E143" s="361">
        <v>85</v>
      </c>
      <c r="F143" s="361">
        <v>85</v>
      </c>
      <c r="G143" s="361">
        <v>85</v>
      </c>
      <c r="H143" s="361">
        <v>85</v>
      </c>
      <c r="I143" s="361">
        <v>85</v>
      </c>
      <c r="J143" s="361">
        <v>85</v>
      </c>
      <c r="K143" s="361">
        <v>85</v>
      </c>
      <c r="L143" s="361">
        <v>85</v>
      </c>
      <c r="M143" s="361">
        <v>85</v>
      </c>
      <c r="N143" s="361">
        <v>85</v>
      </c>
      <c r="O143" s="362">
        <v>1020</v>
      </c>
    </row>
    <row r="144" spans="2:15" hidden="1">
      <c r="B144" s="348"/>
      <c r="C144" s="348"/>
    </row>
    <row r="145" spans="2:15" ht="18.75" hidden="1">
      <c r="B145" s="728" t="s">
        <v>336</v>
      </c>
      <c r="C145" s="728"/>
      <c r="D145" s="728"/>
      <c r="E145" s="728"/>
      <c r="F145" s="728"/>
      <c r="G145" s="728"/>
      <c r="H145" s="728"/>
      <c r="I145" s="728"/>
      <c r="J145" s="728"/>
      <c r="K145" s="728"/>
      <c r="L145" s="728"/>
      <c r="M145" s="728"/>
      <c r="N145" s="728"/>
      <c r="O145" s="728"/>
    </row>
    <row r="146" spans="2:15" ht="31.5" hidden="1">
      <c r="B146" s="350" t="s">
        <v>299</v>
      </c>
      <c r="C146" s="351" t="s">
        <v>337</v>
      </c>
      <c r="D146" s="351" t="s">
        <v>338</v>
      </c>
      <c r="E146" s="351" t="s">
        <v>339</v>
      </c>
      <c r="F146" s="351" t="s">
        <v>340</v>
      </c>
      <c r="G146" s="351" t="s">
        <v>341</v>
      </c>
      <c r="H146" s="351" t="s">
        <v>342</v>
      </c>
      <c r="I146" s="351" t="s">
        <v>343</v>
      </c>
      <c r="J146" s="351" t="s">
        <v>344</v>
      </c>
      <c r="K146" s="351" t="s">
        <v>345</v>
      </c>
      <c r="L146" s="351" t="s">
        <v>346</v>
      </c>
      <c r="M146" s="351" t="s">
        <v>347</v>
      </c>
      <c r="N146" s="351" t="s">
        <v>348</v>
      </c>
      <c r="O146" s="352" t="s">
        <v>335</v>
      </c>
    </row>
    <row r="147" spans="2:15" hidden="1">
      <c r="B147" s="354" t="s">
        <v>307</v>
      </c>
      <c r="C147" s="355">
        <v>25</v>
      </c>
      <c r="D147" s="355">
        <v>25</v>
      </c>
      <c r="E147" s="355">
        <v>25</v>
      </c>
      <c r="F147" s="355">
        <v>25</v>
      </c>
      <c r="G147" s="355">
        <v>25</v>
      </c>
      <c r="H147" s="355">
        <v>25</v>
      </c>
      <c r="I147" s="355">
        <v>25</v>
      </c>
      <c r="J147" s="355">
        <v>25</v>
      </c>
      <c r="K147" s="355">
        <v>25</v>
      </c>
      <c r="L147" s="355">
        <v>25</v>
      </c>
      <c r="M147" s="355">
        <v>25</v>
      </c>
      <c r="N147" s="355">
        <v>25</v>
      </c>
      <c r="O147" s="356">
        <v>300</v>
      </c>
    </row>
    <row r="148" spans="2:15" hidden="1">
      <c r="B148" s="354" t="s">
        <v>308</v>
      </c>
      <c r="C148" s="358">
        <v>5</v>
      </c>
      <c r="D148" s="358">
        <v>5</v>
      </c>
      <c r="E148" s="358">
        <v>5</v>
      </c>
      <c r="F148" s="358">
        <v>5</v>
      </c>
      <c r="G148" s="358">
        <v>5</v>
      </c>
      <c r="H148" s="358">
        <v>5</v>
      </c>
      <c r="I148" s="358">
        <v>5</v>
      </c>
      <c r="J148" s="358">
        <v>5</v>
      </c>
      <c r="K148" s="358">
        <v>5</v>
      </c>
      <c r="L148" s="358">
        <v>5</v>
      </c>
      <c r="M148" s="358">
        <v>5</v>
      </c>
      <c r="N148" s="358">
        <v>5</v>
      </c>
      <c r="O148" s="356">
        <v>60</v>
      </c>
    </row>
    <row r="149" spans="2:15" ht="25.5" hidden="1">
      <c r="B149" s="354" t="s">
        <v>309</v>
      </c>
      <c r="C149" s="358">
        <v>4</v>
      </c>
      <c r="D149" s="358">
        <v>4</v>
      </c>
      <c r="E149" s="358">
        <v>4</v>
      </c>
      <c r="F149" s="358">
        <v>4</v>
      </c>
      <c r="G149" s="358">
        <v>4</v>
      </c>
      <c r="H149" s="358">
        <v>4</v>
      </c>
      <c r="I149" s="358">
        <v>4</v>
      </c>
      <c r="J149" s="358">
        <v>4</v>
      </c>
      <c r="K149" s="358">
        <v>4</v>
      </c>
      <c r="L149" s="358">
        <v>4</v>
      </c>
      <c r="M149" s="358">
        <v>4</v>
      </c>
      <c r="N149" s="358">
        <v>4</v>
      </c>
      <c r="O149" s="356">
        <v>48</v>
      </c>
    </row>
    <row r="150" spans="2:15" hidden="1">
      <c r="B150" s="354" t="s">
        <v>310</v>
      </c>
      <c r="C150" s="358">
        <v>8</v>
      </c>
      <c r="D150" s="358">
        <v>8</v>
      </c>
      <c r="E150" s="358">
        <v>8</v>
      </c>
      <c r="F150" s="358">
        <v>8</v>
      </c>
      <c r="G150" s="358">
        <v>8</v>
      </c>
      <c r="H150" s="358">
        <v>8</v>
      </c>
      <c r="I150" s="358">
        <v>8</v>
      </c>
      <c r="J150" s="358">
        <v>8</v>
      </c>
      <c r="K150" s="358">
        <v>8</v>
      </c>
      <c r="L150" s="358">
        <v>8</v>
      </c>
      <c r="M150" s="358">
        <v>8</v>
      </c>
      <c r="N150" s="358">
        <v>8</v>
      </c>
      <c r="O150" s="356">
        <v>96</v>
      </c>
    </row>
    <row r="151" spans="2:15" hidden="1">
      <c r="B151" s="354" t="s">
        <v>311</v>
      </c>
      <c r="C151" s="358">
        <v>0</v>
      </c>
      <c r="D151" s="358">
        <v>0</v>
      </c>
      <c r="E151" s="358">
        <v>0</v>
      </c>
      <c r="F151" s="358">
        <v>0</v>
      </c>
      <c r="G151" s="358">
        <v>0</v>
      </c>
      <c r="H151" s="358">
        <v>0</v>
      </c>
      <c r="I151" s="358">
        <v>0</v>
      </c>
      <c r="J151" s="358">
        <v>0</v>
      </c>
      <c r="K151" s="358">
        <v>0</v>
      </c>
      <c r="L151" s="358">
        <v>0</v>
      </c>
      <c r="M151" s="358">
        <v>0</v>
      </c>
      <c r="N151" s="358">
        <v>0</v>
      </c>
      <c r="O151" s="356">
        <v>0</v>
      </c>
    </row>
    <row r="152" spans="2:15" ht="25.5" hidden="1">
      <c r="B152" s="354" t="s">
        <v>312</v>
      </c>
      <c r="C152" s="358">
        <v>0</v>
      </c>
      <c r="D152" s="358">
        <v>0</v>
      </c>
      <c r="E152" s="358">
        <v>0</v>
      </c>
      <c r="F152" s="358">
        <v>0</v>
      </c>
      <c r="G152" s="358">
        <v>0</v>
      </c>
      <c r="H152" s="358">
        <v>0</v>
      </c>
      <c r="I152" s="358">
        <v>0</v>
      </c>
      <c r="J152" s="358">
        <v>0</v>
      </c>
      <c r="K152" s="358">
        <v>0</v>
      </c>
      <c r="L152" s="358">
        <v>0</v>
      </c>
      <c r="M152" s="358">
        <v>0</v>
      </c>
      <c r="N152" s="358">
        <v>0</v>
      </c>
      <c r="O152" s="356">
        <v>0</v>
      </c>
    </row>
    <row r="153" spans="2:15" hidden="1">
      <c r="B153" s="354" t="s">
        <v>313</v>
      </c>
      <c r="C153" s="358">
        <v>0</v>
      </c>
      <c r="D153" s="358">
        <v>0</v>
      </c>
      <c r="E153" s="358">
        <v>0</v>
      </c>
      <c r="F153" s="358">
        <v>0</v>
      </c>
      <c r="G153" s="358">
        <v>0</v>
      </c>
      <c r="H153" s="358">
        <v>0</v>
      </c>
      <c r="I153" s="358">
        <v>0</v>
      </c>
      <c r="J153" s="358">
        <v>0</v>
      </c>
      <c r="K153" s="358">
        <v>0</v>
      </c>
      <c r="L153" s="358">
        <v>0</v>
      </c>
      <c r="M153" s="358">
        <v>0</v>
      </c>
      <c r="N153" s="358">
        <v>0</v>
      </c>
      <c r="O153" s="356">
        <v>0</v>
      </c>
    </row>
    <row r="154" spans="2:15" hidden="1">
      <c r="B154" s="354" t="s">
        <v>314</v>
      </c>
      <c r="C154" s="358">
        <v>0</v>
      </c>
      <c r="D154" s="358">
        <v>0</v>
      </c>
      <c r="E154" s="358">
        <v>0</v>
      </c>
      <c r="F154" s="358">
        <v>0</v>
      </c>
      <c r="G154" s="358">
        <v>0</v>
      </c>
      <c r="H154" s="358">
        <v>0</v>
      </c>
      <c r="I154" s="358">
        <v>0</v>
      </c>
      <c r="J154" s="358">
        <v>0</v>
      </c>
      <c r="K154" s="358">
        <v>0</v>
      </c>
      <c r="L154" s="358">
        <v>0</v>
      </c>
      <c r="M154" s="358">
        <v>0</v>
      </c>
      <c r="N154" s="358">
        <v>0</v>
      </c>
      <c r="O154" s="356">
        <v>0</v>
      </c>
    </row>
    <row r="155" spans="2:15" hidden="1">
      <c r="B155" s="354" t="s">
        <v>315</v>
      </c>
      <c r="C155" s="358">
        <v>9</v>
      </c>
      <c r="D155" s="358">
        <v>9</v>
      </c>
      <c r="E155" s="358">
        <v>9</v>
      </c>
      <c r="F155" s="358">
        <v>9</v>
      </c>
      <c r="G155" s="358">
        <v>9</v>
      </c>
      <c r="H155" s="358">
        <v>9</v>
      </c>
      <c r="I155" s="358">
        <v>9</v>
      </c>
      <c r="J155" s="358">
        <v>9</v>
      </c>
      <c r="K155" s="358">
        <v>9</v>
      </c>
      <c r="L155" s="358">
        <v>9</v>
      </c>
      <c r="M155" s="358">
        <v>9</v>
      </c>
      <c r="N155" s="358">
        <v>9</v>
      </c>
      <c r="O155" s="356">
        <v>108</v>
      </c>
    </row>
    <row r="156" spans="2:15" hidden="1">
      <c r="B156" s="354" t="s">
        <v>316</v>
      </c>
      <c r="C156" s="358">
        <v>0</v>
      </c>
      <c r="D156" s="358">
        <v>0</v>
      </c>
      <c r="E156" s="358">
        <v>0</v>
      </c>
      <c r="F156" s="358">
        <v>0</v>
      </c>
      <c r="G156" s="358">
        <v>0</v>
      </c>
      <c r="H156" s="358">
        <v>0</v>
      </c>
      <c r="I156" s="358">
        <v>0</v>
      </c>
      <c r="J156" s="358">
        <v>0</v>
      </c>
      <c r="K156" s="358">
        <v>0</v>
      </c>
      <c r="L156" s="358">
        <v>0</v>
      </c>
      <c r="M156" s="358">
        <v>0</v>
      </c>
      <c r="N156" s="358">
        <v>0</v>
      </c>
      <c r="O156" s="356">
        <v>0</v>
      </c>
    </row>
    <row r="157" spans="2:15" hidden="1">
      <c r="B157" s="354" t="s">
        <v>317</v>
      </c>
      <c r="C157" s="358">
        <v>0</v>
      </c>
      <c r="D157" s="358">
        <v>0</v>
      </c>
      <c r="E157" s="358">
        <v>0</v>
      </c>
      <c r="F157" s="358">
        <v>0</v>
      </c>
      <c r="G157" s="358">
        <v>0</v>
      </c>
      <c r="H157" s="358">
        <v>0</v>
      </c>
      <c r="I157" s="358">
        <v>0</v>
      </c>
      <c r="J157" s="358">
        <v>0</v>
      </c>
      <c r="K157" s="358">
        <v>0</v>
      </c>
      <c r="L157" s="358">
        <v>0</v>
      </c>
      <c r="M157" s="358">
        <v>0</v>
      </c>
      <c r="N157" s="358">
        <v>0</v>
      </c>
      <c r="O157" s="356">
        <v>0</v>
      </c>
    </row>
    <row r="158" spans="2:15" hidden="1">
      <c r="B158" s="354" t="s">
        <v>318</v>
      </c>
      <c r="C158" s="358">
        <v>0</v>
      </c>
      <c r="D158" s="358">
        <v>0</v>
      </c>
      <c r="E158" s="358">
        <v>0</v>
      </c>
      <c r="F158" s="358">
        <v>0</v>
      </c>
      <c r="G158" s="358">
        <v>0</v>
      </c>
      <c r="H158" s="358">
        <v>0</v>
      </c>
      <c r="I158" s="358">
        <v>0</v>
      </c>
      <c r="J158" s="358">
        <v>0</v>
      </c>
      <c r="K158" s="358">
        <v>0</v>
      </c>
      <c r="L158" s="358">
        <v>0</v>
      </c>
      <c r="M158" s="358">
        <v>0</v>
      </c>
      <c r="N158" s="358">
        <v>0</v>
      </c>
      <c r="O158" s="356">
        <v>0</v>
      </c>
    </row>
    <row r="159" spans="2:15" hidden="1">
      <c r="B159" s="354" t="s">
        <v>319</v>
      </c>
      <c r="C159" s="358">
        <v>20</v>
      </c>
      <c r="D159" s="358">
        <v>20</v>
      </c>
      <c r="E159" s="358">
        <v>20</v>
      </c>
      <c r="F159" s="358">
        <v>20</v>
      </c>
      <c r="G159" s="358">
        <v>20</v>
      </c>
      <c r="H159" s="358">
        <v>20</v>
      </c>
      <c r="I159" s="358">
        <v>20</v>
      </c>
      <c r="J159" s="358">
        <v>20</v>
      </c>
      <c r="K159" s="358">
        <v>20</v>
      </c>
      <c r="L159" s="358">
        <v>20</v>
      </c>
      <c r="M159" s="358">
        <v>20</v>
      </c>
      <c r="N159" s="358">
        <v>20</v>
      </c>
      <c r="O159" s="356">
        <v>240</v>
      </c>
    </row>
    <row r="160" spans="2:15" hidden="1">
      <c r="B160" s="354" t="s">
        <v>320</v>
      </c>
      <c r="C160" s="359">
        <v>14</v>
      </c>
      <c r="D160" s="359">
        <v>14</v>
      </c>
      <c r="E160" s="359">
        <v>14</v>
      </c>
      <c r="F160" s="359">
        <v>14</v>
      </c>
      <c r="G160" s="359">
        <v>14</v>
      </c>
      <c r="H160" s="359">
        <v>14</v>
      </c>
      <c r="I160" s="359">
        <v>14</v>
      </c>
      <c r="J160" s="359">
        <v>14</v>
      </c>
      <c r="K160" s="359">
        <v>14</v>
      </c>
      <c r="L160" s="359">
        <v>14</v>
      </c>
      <c r="M160" s="359">
        <v>14</v>
      </c>
      <c r="N160" s="359">
        <v>14</v>
      </c>
      <c r="O160" s="356">
        <v>168</v>
      </c>
    </row>
    <row r="161" spans="2:15" ht="15.75" hidden="1">
      <c r="B161" s="360" t="s">
        <v>321</v>
      </c>
      <c r="C161" s="361">
        <v>85</v>
      </c>
      <c r="D161" s="361">
        <v>85</v>
      </c>
      <c r="E161" s="361">
        <v>85</v>
      </c>
      <c r="F161" s="361">
        <v>85</v>
      </c>
      <c r="G161" s="361">
        <v>85</v>
      </c>
      <c r="H161" s="361">
        <v>85</v>
      </c>
      <c r="I161" s="361">
        <v>85</v>
      </c>
      <c r="J161" s="361">
        <v>85</v>
      </c>
      <c r="K161" s="361">
        <v>85</v>
      </c>
      <c r="L161" s="361">
        <v>85</v>
      </c>
      <c r="M161" s="361">
        <v>85</v>
      </c>
      <c r="N161" s="361">
        <v>85</v>
      </c>
      <c r="O161" s="362">
        <v>1020</v>
      </c>
    </row>
    <row r="162" spans="2:15" hidden="1">
      <c r="B162" s="348"/>
      <c r="C162" s="348"/>
    </row>
    <row r="163" spans="2:15" ht="18.75" hidden="1">
      <c r="B163" s="728" t="s">
        <v>349</v>
      </c>
      <c r="C163" s="728"/>
      <c r="D163" s="728"/>
      <c r="E163" s="728"/>
      <c r="F163" s="728"/>
      <c r="G163" s="728"/>
      <c r="H163" s="728"/>
      <c r="I163" s="728"/>
      <c r="J163" s="728"/>
      <c r="K163" s="728"/>
      <c r="L163" s="728"/>
      <c r="M163" s="728"/>
      <c r="N163" s="728"/>
      <c r="O163" s="728"/>
    </row>
    <row r="164" spans="2:15" ht="45.2" hidden="1" customHeight="1">
      <c r="B164" s="350" t="s">
        <v>299</v>
      </c>
      <c r="C164" s="351" t="s">
        <v>350</v>
      </c>
      <c r="D164" s="351" t="s">
        <v>351</v>
      </c>
      <c r="E164" s="351" t="s">
        <v>352</v>
      </c>
      <c r="F164" s="351" t="s">
        <v>353</v>
      </c>
      <c r="G164" s="351" t="s">
        <v>354</v>
      </c>
      <c r="H164" s="351" t="s">
        <v>355</v>
      </c>
      <c r="I164" s="351" t="s">
        <v>356</v>
      </c>
      <c r="J164" s="351" t="s">
        <v>357</v>
      </c>
      <c r="K164" s="351" t="s">
        <v>358</v>
      </c>
      <c r="L164" s="351" t="s">
        <v>359</v>
      </c>
      <c r="M164" s="351" t="s">
        <v>360</v>
      </c>
      <c r="N164" s="351" t="s">
        <v>361</v>
      </c>
      <c r="O164" s="352" t="s">
        <v>335</v>
      </c>
    </row>
    <row r="165" spans="2:15" hidden="1">
      <c r="B165" s="354" t="s">
        <v>307</v>
      </c>
      <c r="C165" s="355">
        <v>25</v>
      </c>
      <c r="D165" s="355">
        <v>25</v>
      </c>
      <c r="E165" s="355">
        <v>25</v>
      </c>
      <c r="F165" s="355">
        <v>25</v>
      </c>
      <c r="G165" s="355">
        <v>25</v>
      </c>
      <c r="H165" s="355">
        <v>25</v>
      </c>
      <c r="I165" s="355">
        <v>25</v>
      </c>
      <c r="J165" s="355">
        <v>25</v>
      </c>
      <c r="K165" s="355">
        <v>25</v>
      </c>
      <c r="L165" s="355">
        <v>25</v>
      </c>
      <c r="M165" s="355">
        <v>25</v>
      </c>
      <c r="N165" s="355">
        <v>25</v>
      </c>
      <c r="O165" s="356">
        <v>300</v>
      </c>
    </row>
    <row r="166" spans="2:15" hidden="1">
      <c r="B166" s="354" t="s">
        <v>308</v>
      </c>
      <c r="C166" s="358">
        <v>5</v>
      </c>
      <c r="D166" s="358">
        <v>5</v>
      </c>
      <c r="E166" s="358">
        <v>5</v>
      </c>
      <c r="F166" s="358">
        <v>5</v>
      </c>
      <c r="G166" s="358">
        <v>5</v>
      </c>
      <c r="H166" s="358">
        <v>5</v>
      </c>
      <c r="I166" s="358">
        <v>5</v>
      </c>
      <c r="J166" s="358">
        <v>5</v>
      </c>
      <c r="K166" s="358">
        <v>5</v>
      </c>
      <c r="L166" s="358">
        <v>5</v>
      </c>
      <c r="M166" s="358">
        <v>5</v>
      </c>
      <c r="N166" s="358">
        <v>5</v>
      </c>
      <c r="O166" s="356">
        <v>60</v>
      </c>
    </row>
    <row r="167" spans="2:15" ht="25.5" hidden="1">
      <c r="B167" s="354" t="s">
        <v>309</v>
      </c>
      <c r="C167" s="358">
        <v>4</v>
      </c>
      <c r="D167" s="358">
        <v>4</v>
      </c>
      <c r="E167" s="358">
        <v>4</v>
      </c>
      <c r="F167" s="358">
        <v>4</v>
      </c>
      <c r="G167" s="358">
        <v>4</v>
      </c>
      <c r="H167" s="358">
        <v>4</v>
      </c>
      <c r="I167" s="358">
        <v>4</v>
      </c>
      <c r="J167" s="358">
        <v>4</v>
      </c>
      <c r="K167" s="358">
        <v>4</v>
      </c>
      <c r="L167" s="358">
        <v>4</v>
      </c>
      <c r="M167" s="358">
        <v>4</v>
      </c>
      <c r="N167" s="358">
        <v>4</v>
      </c>
      <c r="O167" s="356">
        <v>48</v>
      </c>
    </row>
    <row r="168" spans="2:15" hidden="1">
      <c r="B168" s="354" t="s">
        <v>310</v>
      </c>
      <c r="C168" s="358">
        <v>8</v>
      </c>
      <c r="D168" s="358">
        <v>8</v>
      </c>
      <c r="E168" s="358">
        <v>8</v>
      </c>
      <c r="F168" s="358">
        <v>8</v>
      </c>
      <c r="G168" s="358">
        <v>8</v>
      </c>
      <c r="H168" s="358">
        <v>8</v>
      </c>
      <c r="I168" s="358">
        <v>8</v>
      </c>
      <c r="J168" s="358">
        <v>8</v>
      </c>
      <c r="K168" s="358">
        <v>8</v>
      </c>
      <c r="L168" s="358">
        <v>8</v>
      </c>
      <c r="M168" s="358">
        <v>8</v>
      </c>
      <c r="N168" s="358">
        <v>8</v>
      </c>
      <c r="O168" s="356">
        <v>96</v>
      </c>
    </row>
    <row r="169" spans="2:15" hidden="1">
      <c r="B169" s="354" t="s">
        <v>311</v>
      </c>
      <c r="C169" s="358">
        <v>0</v>
      </c>
      <c r="D169" s="358">
        <v>0</v>
      </c>
      <c r="E169" s="358">
        <v>0</v>
      </c>
      <c r="F169" s="358">
        <v>0</v>
      </c>
      <c r="G169" s="358">
        <v>0</v>
      </c>
      <c r="H169" s="358">
        <v>0</v>
      </c>
      <c r="I169" s="358">
        <v>0</v>
      </c>
      <c r="J169" s="358">
        <v>0</v>
      </c>
      <c r="K169" s="358">
        <v>0</v>
      </c>
      <c r="L169" s="358">
        <v>0</v>
      </c>
      <c r="M169" s="358">
        <v>0</v>
      </c>
      <c r="N169" s="358">
        <v>0</v>
      </c>
      <c r="O169" s="356">
        <v>0</v>
      </c>
    </row>
    <row r="170" spans="2:15" ht="25.5" hidden="1">
      <c r="B170" s="354" t="s">
        <v>312</v>
      </c>
      <c r="C170" s="358">
        <v>0</v>
      </c>
      <c r="D170" s="358">
        <v>0</v>
      </c>
      <c r="E170" s="358">
        <v>0</v>
      </c>
      <c r="F170" s="358">
        <v>0</v>
      </c>
      <c r="G170" s="358">
        <v>0</v>
      </c>
      <c r="H170" s="358">
        <v>0</v>
      </c>
      <c r="I170" s="358">
        <v>0</v>
      </c>
      <c r="J170" s="358">
        <v>0</v>
      </c>
      <c r="K170" s="358">
        <v>0</v>
      </c>
      <c r="L170" s="358">
        <v>0</v>
      </c>
      <c r="M170" s="358">
        <v>0</v>
      </c>
      <c r="N170" s="358">
        <v>0</v>
      </c>
      <c r="O170" s="356">
        <v>0</v>
      </c>
    </row>
    <row r="171" spans="2:15" hidden="1">
      <c r="B171" s="354" t="s">
        <v>313</v>
      </c>
      <c r="C171" s="358">
        <v>0</v>
      </c>
      <c r="D171" s="358">
        <v>0</v>
      </c>
      <c r="E171" s="358">
        <v>0</v>
      </c>
      <c r="F171" s="358">
        <v>0</v>
      </c>
      <c r="G171" s="358">
        <v>0</v>
      </c>
      <c r="H171" s="358">
        <v>0</v>
      </c>
      <c r="I171" s="358">
        <v>0</v>
      </c>
      <c r="J171" s="358">
        <v>0</v>
      </c>
      <c r="K171" s="358">
        <v>0</v>
      </c>
      <c r="L171" s="358">
        <v>0</v>
      </c>
      <c r="M171" s="358">
        <v>0</v>
      </c>
      <c r="N171" s="358">
        <v>0</v>
      </c>
      <c r="O171" s="356">
        <v>0</v>
      </c>
    </row>
    <row r="172" spans="2:15" hidden="1">
      <c r="B172" s="354" t="s">
        <v>314</v>
      </c>
      <c r="C172" s="358">
        <v>0</v>
      </c>
      <c r="D172" s="358">
        <v>0</v>
      </c>
      <c r="E172" s="358">
        <v>0</v>
      </c>
      <c r="F172" s="358">
        <v>0</v>
      </c>
      <c r="G172" s="358">
        <v>0</v>
      </c>
      <c r="H172" s="358">
        <v>0</v>
      </c>
      <c r="I172" s="358">
        <v>0</v>
      </c>
      <c r="J172" s="358">
        <v>0</v>
      </c>
      <c r="K172" s="358">
        <v>0</v>
      </c>
      <c r="L172" s="358">
        <v>0</v>
      </c>
      <c r="M172" s="358">
        <v>0</v>
      </c>
      <c r="N172" s="358">
        <v>0</v>
      </c>
      <c r="O172" s="356">
        <v>0</v>
      </c>
    </row>
    <row r="173" spans="2:15" hidden="1">
      <c r="B173" s="354" t="s">
        <v>315</v>
      </c>
      <c r="C173" s="358">
        <v>9</v>
      </c>
      <c r="D173" s="358">
        <v>9</v>
      </c>
      <c r="E173" s="358">
        <v>9</v>
      </c>
      <c r="F173" s="358">
        <v>9</v>
      </c>
      <c r="G173" s="358">
        <v>9</v>
      </c>
      <c r="H173" s="358">
        <v>9</v>
      </c>
      <c r="I173" s="358">
        <v>9</v>
      </c>
      <c r="J173" s="358">
        <v>9</v>
      </c>
      <c r="K173" s="358">
        <v>9</v>
      </c>
      <c r="L173" s="358">
        <v>9</v>
      </c>
      <c r="M173" s="358">
        <v>9</v>
      </c>
      <c r="N173" s="358">
        <v>9</v>
      </c>
      <c r="O173" s="356">
        <v>108</v>
      </c>
    </row>
    <row r="174" spans="2:15" hidden="1">
      <c r="B174" s="354" t="s">
        <v>316</v>
      </c>
      <c r="C174" s="358">
        <v>0</v>
      </c>
      <c r="D174" s="358">
        <v>0</v>
      </c>
      <c r="E174" s="358">
        <v>0</v>
      </c>
      <c r="F174" s="358">
        <v>0</v>
      </c>
      <c r="G174" s="358">
        <v>0</v>
      </c>
      <c r="H174" s="358">
        <v>0</v>
      </c>
      <c r="I174" s="358">
        <v>0</v>
      </c>
      <c r="J174" s="358">
        <v>0</v>
      </c>
      <c r="K174" s="358">
        <v>0</v>
      </c>
      <c r="L174" s="358">
        <v>0</v>
      </c>
      <c r="M174" s="358">
        <v>0</v>
      </c>
      <c r="N174" s="358">
        <v>0</v>
      </c>
      <c r="O174" s="356">
        <v>0</v>
      </c>
    </row>
    <row r="175" spans="2:15" hidden="1">
      <c r="B175" s="354" t="s">
        <v>317</v>
      </c>
      <c r="C175" s="358">
        <v>0</v>
      </c>
      <c r="D175" s="358">
        <v>0</v>
      </c>
      <c r="E175" s="358">
        <v>0</v>
      </c>
      <c r="F175" s="358">
        <v>0</v>
      </c>
      <c r="G175" s="358">
        <v>0</v>
      </c>
      <c r="H175" s="358">
        <v>0</v>
      </c>
      <c r="I175" s="358">
        <v>0</v>
      </c>
      <c r="J175" s="358">
        <v>0</v>
      </c>
      <c r="K175" s="358">
        <v>0</v>
      </c>
      <c r="L175" s="358">
        <v>0</v>
      </c>
      <c r="M175" s="358">
        <v>0</v>
      </c>
      <c r="N175" s="358">
        <v>0</v>
      </c>
      <c r="O175" s="356">
        <v>0</v>
      </c>
    </row>
    <row r="176" spans="2:15" hidden="1">
      <c r="B176" s="354" t="s">
        <v>318</v>
      </c>
      <c r="C176" s="358">
        <v>0</v>
      </c>
      <c r="D176" s="358">
        <v>0</v>
      </c>
      <c r="E176" s="358">
        <v>0</v>
      </c>
      <c r="F176" s="358">
        <v>0</v>
      </c>
      <c r="G176" s="358">
        <v>0</v>
      </c>
      <c r="H176" s="358">
        <v>0</v>
      </c>
      <c r="I176" s="358">
        <v>0</v>
      </c>
      <c r="J176" s="358">
        <v>0</v>
      </c>
      <c r="K176" s="358">
        <v>0</v>
      </c>
      <c r="L176" s="358">
        <v>0</v>
      </c>
      <c r="M176" s="358">
        <v>0</v>
      </c>
      <c r="N176" s="358">
        <v>0</v>
      </c>
      <c r="O176" s="356">
        <v>0</v>
      </c>
    </row>
    <row r="177" spans="2:15" hidden="1">
      <c r="B177" s="354" t="s">
        <v>319</v>
      </c>
      <c r="C177" s="358">
        <v>20</v>
      </c>
      <c r="D177" s="358">
        <v>20</v>
      </c>
      <c r="E177" s="358">
        <v>20</v>
      </c>
      <c r="F177" s="358">
        <v>20</v>
      </c>
      <c r="G177" s="358">
        <v>20</v>
      </c>
      <c r="H177" s="358">
        <v>20</v>
      </c>
      <c r="I177" s="358">
        <v>20</v>
      </c>
      <c r="J177" s="358">
        <v>20</v>
      </c>
      <c r="K177" s="358">
        <v>20</v>
      </c>
      <c r="L177" s="358">
        <v>20</v>
      </c>
      <c r="M177" s="358">
        <v>20</v>
      </c>
      <c r="N177" s="358">
        <v>20</v>
      </c>
      <c r="O177" s="356">
        <v>240</v>
      </c>
    </row>
    <row r="178" spans="2:15" hidden="1">
      <c r="B178" s="354" t="s">
        <v>320</v>
      </c>
      <c r="C178" s="359">
        <v>14</v>
      </c>
      <c r="D178" s="359">
        <v>14</v>
      </c>
      <c r="E178" s="359">
        <v>14</v>
      </c>
      <c r="F178" s="359">
        <v>14</v>
      </c>
      <c r="G178" s="359">
        <v>14</v>
      </c>
      <c r="H178" s="359">
        <v>14</v>
      </c>
      <c r="I178" s="359">
        <v>14</v>
      </c>
      <c r="J178" s="359">
        <v>14</v>
      </c>
      <c r="K178" s="359">
        <v>14</v>
      </c>
      <c r="L178" s="359">
        <v>14</v>
      </c>
      <c r="M178" s="359">
        <v>14</v>
      </c>
      <c r="N178" s="359">
        <v>14</v>
      </c>
      <c r="O178" s="356">
        <v>168</v>
      </c>
    </row>
    <row r="179" spans="2:15" ht="40.9" hidden="1" customHeight="1">
      <c r="B179" s="360" t="s">
        <v>321</v>
      </c>
      <c r="C179" s="361">
        <v>85</v>
      </c>
      <c r="D179" s="361">
        <v>85</v>
      </c>
      <c r="E179" s="361">
        <v>85</v>
      </c>
      <c r="F179" s="361">
        <v>85</v>
      </c>
      <c r="G179" s="361">
        <v>85</v>
      </c>
      <c r="H179" s="361">
        <v>85</v>
      </c>
      <c r="I179" s="361">
        <v>85</v>
      </c>
      <c r="J179" s="361">
        <v>85</v>
      </c>
      <c r="K179" s="361">
        <v>85</v>
      </c>
      <c r="L179" s="361">
        <v>85</v>
      </c>
      <c r="M179" s="361">
        <v>85</v>
      </c>
      <c r="N179" s="361">
        <v>85</v>
      </c>
      <c r="O179" s="362">
        <v>1020</v>
      </c>
    </row>
    <row r="181" spans="2:15" ht="18.75" hidden="1">
      <c r="B181" s="727" t="s">
        <v>362</v>
      </c>
      <c r="C181" s="727"/>
      <c r="D181" s="727"/>
      <c r="E181" s="727"/>
      <c r="F181" s="727"/>
      <c r="G181" s="727"/>
      <c r="H181" s="727"/>
      <c r="I181" s="727"/>
      <c r="J181" s="727"/>
      <c r="K181" s="349"/>
      <c r="L181" s="349"/>
      <c r="M181" s="349"/>
      <c r="N181" s="349"/>
    </row>
    <row r="182" spans="2:15" ht="31.5" hidden="1">
      <c r="B182" s="350" t="s">
        <v>299</v>
      </c>
      <c r="C182" s="351" t="s">
        <v>300</v>
      </c>
      <c r="D182" s="351" t="s">
        <v>301</v>
      </c>
      <c r="E182" s="351" t="s">
        <v>302</v>
      </c>
      <c r="F182" s="351" t="s">
        <v>303</v>
      </c>
      <c r="G182" s="351" t="s">
        <v>304</v>
      </c>
      <c r="H182" s="351" t="s">
        <v>305</v>
      </c>
      <c r="I182" s="351" t="s">
        <v>306</v>
      </c>
      <c r="J182" s="352" t="s">
        <v>108</v>
      </c>
      <c r="K182" s="353"/>
      <c r="L182" s="353"/>
      <c r="M182" s="353"/>
      <c r="N182" s="353"/>
    </row>
    <row r="183" spans="2:15" hidden="1">
      <c r="B183" s="354" t="s">
        <v>307</v>
      </c>
      <c r="C183" s="364">
        <v>37500</v>
      </c>
      <c r="D183" s="364">
        <v>36000</v>
      </c>
      <c r="E183" s="364">
        <v>37500</v>
      </c>
      <c r="F183" s="364">
        <v>37500</v>
      </c>
      <c r="G183" s="364">
        <v>37500</v>
      </c>
      <c r="H183" s="364">
        <v>37500</v>
      </c>
      <c r="I183" s="364">
        <v>37500</v>
      </c>
      <c r="J183" s="365">
        <v>261000</v>
      </c>
      <c r="K183" s="366"/>
      <c r="L183" s="366"/>
      <c r="M183" s="366"/>
      <c r="N183" s="366"/>
    </row>
    <row r="184" spans="2:15" hidden="1">
      <c r="B184" s="354" t="s">
        <v>308</v>
      </c>
      <c r="C184" s="367">
        <v>7500</v>
      </c>
      <c r="D184" s="367">
        <v>7500</v>
      </c>
      <c r="E184" s="367">
        <v>7500</v>
      </c>
      <c r="F184" s="367">
        <v>7500</v>
      </c>
      <c r="G184" s="367">
        <v>7500</v>
      </c>
      <c r="H184" s="367">
        <v>7500</v>
      </c>
      <c r="I184" s="367">
        <v>7500</v>
      </c>
      <c r="J184" s="365">
        <v>52500</v>
      </c>
      <c r="K184" s="366"/>
      <c r="L184" s="366"/>
      <c r="M184" s="366"/>
      <c r="N184" s="366"/>
    </row>
    <row r="185" spans="2:15" ht="25.5" hidden="1">
      <c r="B185" s="354" t="s">
        <v>309</v>
      </c>
      <c r="C185" s="367">
        <v>6000</v>
      </c>
      <c r="D185" s="367">
        <v>6000</v>
      </c>
      <c r="E185" s="367">
        <v>6000</v>
      </c>
      <c r="F185" s="367">
        <v>6000</v>
      </c>
      <c r="G185" s="367">
        <v>6000</v>
      </c>
      <c r="H185" s="367">
        <v>6000</v>
      </c>
      <c r="I185" s="367">
        <v>6000</v>
      </c>
      <c r="J185" s="365">
        <v>42000</v>
      </c>
      <c r="K185" s="366"/>
      <c r="L185" s="366"/>
      <c r="M185" s="366"/>
      <c r="N185" s="366"/>
    </row>
    <row r="186" spans="2:15" hidden="1">
      <c r="B186" s="354" t="s">
        <v>310</v>
      </c>
      <c r="C186" s="367">
        <v>12000</v>
      </c>
      <c r="D186" s="367">
        <v>12000</v>
      </c>
      <c r="E186" s="367">
        <v>12000</v>
      </c>
      <c r="F186" s="367">
        <v>12000</v>
      </c>
      <c r="G186" s="367">
        <v>12000</v>
      </c>
      <c r="H186" s="367">
        <v>12000</v>
      </c>
      <c r="I186" s="367">
        <v>12000</v>
      </c>
      <c r="J186" s="365">
        <v>84000</v>
      </c>
      <c r="K186" s="366"/>
      <c r="L186" s="366"/>
      <c r="M186" s="366"/>
      <c r="N186" s="366"/>
    </row>
    <row r="187" spans="2:15" hidden="1">
      <c r="B187" s="354" t="s">
        <v>311</v>
      </c>
      <c r="C187" s="358">
        <v>0</v>
      </c>
      <c r="D187" s="358">
        <v>0</v>
      </c>
      <c r="E187" s="358">
        <v>0</v>
      </c>
      <c r="F187" s="358">
        <v>0</v>
      </c>
      <c r="G187" s="358">
        <v>0</v>
      </c>
      <c r="H187" s="358">
        <v>0</v>
      </c>
      <c r="I187" s="358">
        <v>0</v>
      </c>
      <c r="J187" s="365">
        <v>0</v>
      </c>
      <c r="K187" s="357"/>
      <c r="L187" s="357"/>
      <c r="M187" s="357"/>
      <c r="N187" s="357"/>
    </row>
    <row r="188" spans="2:15" ht="25.5" hidden="1">
      <c r="B188" s="354" t="s">
        <v>312</v>
      </c>
      <c r="C188" s="358">
        <v>0</v>
      </c>
      <c r="D188" s="358">
        <v>0</v>
      </c>
      <c r="E188" s="358">
        <v>0</v>
      </c>
      <c r="F188" s="358">
        <v>0</v>
      </c>
      <c r="G188" s="358">
        <v>0</v>
      </c>
      <c r="H188" s="358">
        <v>0</v>
      </c>
      <c r="I188" s="358">
        <v>0</v>
      </c>
      <c r="J188" s="365">
        <v>0</v>
      </c>
      <c r="K188" s="357"/>
      <c r="L188" s="357"/>
      <c r="M188" s="357"/>
      <c r="N188" s="357"/>
    </row>
    <row r="189" spans="2:15" hidden="1">
      <c r="B189" s="354" t="s">
        <v>313</v>
      </c>
      <c r="C189" s="358">
        <v>0</v>
      </c>
      <c r="D189" s="358">
        <v>0</v>
      </c>
      <c r="E189" s="358">
        <v>0</v>
      </c>
      <c r="F189" s="358">
        <v>0</v>
      </c>
      <c r="G189" s="358">
        <v>0</v>
      </c>
      <c r="H189" s="358">
        <v>0</v>
      </c>
      <c r="I189" s="358">
        <v>0</v>
      </c>
      <c r="J189" s="365">
        <v>0</v>
      </c>
      <c r="K189" s="357"/>
      <c r="L189" s="357"/>
      <c r="M189" s="357"/>
      <c r="N189" s="357"/>
    </row>
    <row r="190" spans="2:15" hidden="1">
      <c r="B190" s="354" t="s">
        <v>314</v>
      </c>
      <c r="C190" s="358">
        <v>0</v>
      </c>
      <c r="D190" s="358">
        <v>0</v>
      </c>
      <c r="E190" s="358">
        <v>0</v>
      </c>
      <c r="F190" s="358">
        <v>0</v>
      </c>
      <c r="G190" s="358">
        <v>0</v>
      </c>
      <c r="H190" s="358">
        <v>0</v>
      </c>
      <c r="I190" s="358">
        <v>0</v>
      </c>
      <c r="J190" s="365">
        <v>0</v>
      </c>
      <c r="K190" s="357"/>
      <c r="L190" s="357"/>
      <c r="M190" s="357"/>
      <c r="N190" s="357"/>
    </row>
    <row r="191" spans="2:15" hidden="1">
      <c r="B191" s="354" t="s">
        <v>315</v>
      </c>
      <c r="C191" s="367">
        <v>13500</v>
      </c>
      <c r="D191" s="367">
        <v>13500</v>
      </c>
      <c r="E191" s="367">
        <v>13500</v>
      </c>
      <c r="F191" s="367">
        <v>13500</v>
      </c>
      <c r="G191" s="367">
        <v>13500</v>
      </c>
      <c r="H191" s="367">
        <v>13500</v>
      </c>
      <c r="I191" s="367">
        <v>13500</v>
      </c>
      <c r="J191" s="365">
        <v>94500</v>
      </c>
      <c r="K191" s="366"/>
      <c r="L191" s="366"/>
      <c r="M191" s="366"/>
      <c r="N191" s="366"/>
    </row>
    <row r="192" spans="2:15" hidden="1">
      <c r="B192" s="354" t="s">
        <v>316</v>
      </c>
      <c r="C192" s="358">
        <v>0</v>
      </c>
      <c r="D192" s="358">
        <v>0</v>
      </c>
      <c r="E192" s="358">
        <v>0</v>
      </c>
      <c r="F192" s="358">
        <v>0</v>
      </c>
      <c r="G192" s="358">
        <v>0</v>
      </c>
      <c r="H192" s="358">
        <v>0</v>
      </c>
      <c r="I192" s="358">
        <v>0</v>
      </c>
      <c r="J192" s="365">
        <v>0</v>
      </c>
      <c r="K192" s="357"/>
      <c r="L192" s="357"/>
      <c r="M192" s="357"/>
      <c r="N192" s="357"/>
    </row>
    <row r="193" spans="2:15" hidden="1">
      <c r="B193" s="354" t="s">
        <v>317</v>
      </c>
      <c r="C193" s="358">
        <v>0</v>
      </c>
      <c r="D193" s="358">
        <v>0</v>
      </c>
      <c r="E193" s="358">
        <v>0</v>
      </c>
      <c r="F193" s="358">
        <v>0</v>
      </c>
      <c r="G193" s="358">
        <v>0</v>
      </c>
      <c r="H193" s="358">
        <v>0</v>
      </c>
      <c r="I193" s="358">
        <v>0</v>
      </c>
      <c r="J193" s="365">
        <v>0</v>
      </c>
      <c r="K193" s="357"/>
      <c r="L193" s="357"/>
      <c r="M193" s="357"/>
      <c r="N193" s="357"/>
    </row>
    <row r="194" spans="2:15" hidden="1">
      <c r="B194" s="354" t="s">
        <v>318</v>
      </c>
      <c r="C194" s="358">
        <v>0</v>
      </c>
      <c r="D194" s="358">
        <v>0</v>
      </c>
      <c r="E194" s="358">
        <v>0</v>
      </c>
      <c r="F194" s="358">
        <v>0</v>
      </c>
      <c r="G194" s="358">
        <v>0</v>
      </c>
      <c r="H194" s="358">
        <v>0</v>
      </c>
      <c r="I194" s="358">
        <v>0</v>
      </c>
      <c r="J194" s="365">
        <v>0</v>
      </c>
      <c r="K194" s="357"/>
      <c r="L194" s="357"/>
      <c r="M194" s="357"/>
      <c r="N194" s="357"/>
    </row>
    <row r="195" spans="2:15" hidden="1">
      <c r="B195" s="354" t="s">
        <v>319</v>
      </c>
      <c r="C195" s="367">
        <v>30000</v>
      </c>
      <c r="D195" s="367">
        <v>30000</v>
      </c>
      <c r="E195" s="367">
        <v>30000</v>
      </c>
      <c r="F195" s="367">
        <v>30000</v>
      </c>
      <c r="G195" s="367">
        <v>30000</v>
      </c>
      <c r="H195" s="367">
        <v>30000</v>
      </c>
      <c r="I195" s="367">
        <v>30000</v>
      </c>
      <c r="J195" s="365">
        <v>210000</v>
      </c>
      <c r="K195" s="366"/>
      <c r="L195" s="366"/>
      <c r="M195" s="366"/>
      <c r="N195" s="366"/>
    </row>
    <row r="196" spans="2:15" hidden="1">
      <c r="B196" s="354" t="s">
        <v>320</v>
      </c>
      <c r="C196" s="368">
        <v>21000</v>
      </c>
      <c r="D196" s="368">
        <v>21000</v>
      </c>
      <c r="E196" s="368">
        <v>21000</v>
      </c>
      <c r="F196" s="368">
        <v>21000</v>
      </c>
      <c r="G196" s="368">
        <v>21000</v>
      </c>
      <c r="H196" s="368">
        <v>21000</v>
      </c>
      <c r="I196" s="368">
        <v>21000</v>
      </c>
      <c r="J196" s="365">
        <v>147000</v>
      </c>
      <c r="K196" s="366"/>
      <c r="L196" s="366"/>
      <c r="M196" s="366"/>
      <c r="N196" s="366"/>
    </row>
    <row r="197" spans="2:15" hidden="1">
      <c r="B197" s="360" t="s">
        <v>321</v>
      </c>
      <c r="C197" s="369">
        <v>127500</v>
      </c>
      <c r="D197" s="369">
        <v>126000</v>
      </c>
      <c r="E197" s="369">
        <v>127500</v>
      </c>
      <c r="F197" s="369">
        <v>127500</v>
      </c>
      <c r="G197" s="369">
        <v>127500</v>
      </c>
      <c r="H197" s="369">
        <v>127500</v>
      </c>
      <c r="I197" s="369">
        <v>127500</v>
      </c>
      <c r="J197" s="370">
        <v>891000</v>
      </c>
      <c r="K197" s="371"/>
      <c r="L197" s="371"/>
      <c r="M197" s="371"/>
      <c r="N197" s="371"/>
    </row>
    <row r="200" spans="2:15" ht="18.75" hidden="1">
      <c r="B200" s="727" t="s">
        <v>363</v>
      </c>
      <c r="C200" s="727"/>
      <c r="D200" s="727"/>
      <c r="E200" s="727"/>
      <c r="F200" s="727"/>
      <c r="G200" s="727"/>
      <c r="H200" s="727"/>
      <c r="I200" s="727"/>
      <c r="J200" s="727"/>
      <c r="K200" s="727"/>
      <c r="L200" s="727"/>
      <c r="M200" s="727"/>
      <c r="N200" s="727"/>
      <c r="O200" s="727"/>
    </row>
    <row r="201" spans="2:15" ht="31.5" hidden="1">
      <c r="B201" s="350" t="s">
        <v>299</v>
      </c>
      <c r="C201" s="351" t="s">
        <v>323</v>
      </c>
      <c r="D201" s="351" t="s">
        <v>324</v>
      </c>
      <c r="E201" s="351" t="s">
        <v>325</v>
      </c>
      <c r="F201" s="351" t="s">
        <v>326</v>
      </c>
      <c r="G201" s="351" t="s">
        <v>327</v>
      </c>
      <c r="H201" s="351" t="s">
        <v>328</v>
      </c>
      <c r="I201" s="351" t="s">
        <v>329</v>
      </c>
      <c r="J201" s="351" t="s">
        <v>330</v>
      </c>
      <c r="K201" s="351" t="s">
        <v>331</v>
      </c>
      <c r="L201" s="351" t="s">
        <v>332</v>
      </c>
      <c r="M201" s="351" t="s">
        <v>333</v>
      </c>
      <c r="N201" s="351" t="s">
        <v>334</v>
      </c>
      <c r="O201" s="352" t="s">
        <v>335</v>
      </c>
    </row>
    <row r="202" spans="2:15" hidden="1">
      <c r="B202" s="354" t="s">
        <v>307</v>
      </c>
      <c r="C202" s="364">
        <v>37500</v>
      </c>
      <c r="D202" s="364">
        <v>37500</v>
      </c>
      <c r="E202" s="364">
        <v>37500</v>
      </c>
      <c r="F202" s="364">
        <v>37500</v>
      </c>
      <c r="G202" s="364">
        <v>37500</v>
      </c>
      <c r="H202" s="364">
        <v>37500</v>
      </c>
      <c r="I202" s="364">
        <v>37500</v>
      </c>
      <c r="J202" s="364">
        <v>37500</v>
      </c>
      <c r="K202" s="364">
        <v>37500</v>
      </c>
      <c r="L202" s="364">
        <v>37500</v>
      </c>
      <c r="M202" s="364">
        <v>37500</v>
      </c>
      <c r="N202" s="364">
        <v>37500</v>
      </c>
      <c r="O202" s="365">
        <v>450000</v>
      </c>
    </row>
    <row r="203" spans="2:15" hidden="1">
      <c r="B203" s="354" t="s">
        <v>308</v>
      </c>
      <c r="C203" s="367">
        <v>7500</v>
      </c>
      <c r="D203" s="367">
        <v>7500</v>
      </c>
      <c r="E203" s="367">
        <v>7500</v>
      </c>
      <c r="F203" s="367">
        <v>7500</v>
      </c>
      <c r="G203" s="367">
        <v>7500</v>
      </c>
      <c r="H203" s="367">
        <v>7500</v>
      </c>
      <c r="I203" s="367">
        <v>7500</v>
      </c>
      <c r="J203" s="367">
        <v>7500</v>
      </c>
      <c r="K203" s="367">
        <v>7500</v>
      </c>
      <c r="L203" s="367">
        <v>7500</v>
      </c>
      <c r="M203" s="367">
        <v>7500</v>
      </c>
      <c r="N203" s="367">
        <v>7500</v>
      </c>
      <c r="O203" s="365">
        <v>90000</v>
      </c>
    </row>
    <row r="204" spans="2:15" ht="25.5" hidden="1">
      <c r="B204" s="354" t="s">
        <v>309</v>
      </c>
      <c r="C204" s="367">
        <v>6000</v>
      </c>
      <c r="D204" s="367">
        <v>6000</v>
      </c>
      <c r="E204" s="367">
        <v>6000</v>
      </c>
      <c r="F204" s="367">
        <v>6000</v>
      </c>
      <c r="G204" s="367">
        <v>6000</v>
      </c>
      <c r="H204" s="367">
        <v>6000</v>
      </c>
      <c r="I204" s="367">
        <v>6000</v>
      </c>
      <c r="J204" s="367">
        <v>6000</v>
      </c>
      <c r="K204" s="367">
        <v>6000</v>
      </c>
      <c r="L204" s="367">
        <v>6000</v>
      </c>
      <c r="M204" s="367">
        <v>6000</v>
      </c>
      <c r="N204" s="367">
        <v>6000</v>
      </c>
      <c r="O204" s="365">
        <v>72000</v>
      </c>
    </row>
    <row r="205" spans="2:15" hidden="1">
      <c r="B205" s="354" t="s">
        <v>310</v>
      </c>
      <c r="C205" s="367">
        <v>12000</v>
      </c>
      <c r="D205" s="367">
        <v>12000</v>
      </c>
      <c r="E205" s="367">
        <v>12000</v>
      </c>
      <c r="F205" s="367">
        <v>12000</v>
      </c>
      <c r="G205" s="367">
        <v>12000</v>
      </c>
      <c r="H205" s="367">
        <v>12000</v>
      </c>
      <c r="I205" s="367">
        <v>12000</v>
      </c>
      <c r="J205" s="367">
        <v>12000</v>
      </c>
      <c r="K205" s="367">
        <v>12000</v>
      </c>
      <c r="L205" s="367">
        <v>12000</v>
      </c>
      <c r="M205" s="367">
        <v>12000</v>
      </c>
      <c r="N205" s="367">
        <v>12000</v>
      </c>
      <c r="O205" s="365">
        <v>144000</v>
      </c>
    </row>
    <row r="206" spans="2:15" hidden="1">
      <c r="B206" s="354" t="s">
        <v>311</v>
      </c>
      <c r="C206" s="358">
        <v>0</v>
      </c>
      <c r="D206" s="358">
        <v>0</v>
      </c>
      <c r="E206" s="358">
        <v>0</v>
      </c>
      <c r="F206" s="358">
        <v>0</v>
      </c>
      <c r="G206" s="358">
        <v>0</v>
      </c>
      <c r="H206" s="358">
        <v>0</v>
      </c>
      <c r="I206" s="358">
        <v>0</v>
      </c>
      <c r="J206" s="358">
        <v>0</v>
      </c>
      <c r="K206" s="358">
        <v>0</v>
      </c>
      <c r="L206" s="358">
        <v>0</v>
      </c>
      <c r="M206" s="358">
        <v>0</v>
      </c>
      <c r="N206" s="358">
        <v>0</v>
      </c>
      <c r="O206" s="356">
        <v>0</v>
      </c>
    </row>
    <row r="207" spans="2:15" ht="25.5" hidden="1">
      <c r="B207" s="354" t="s">
        <v>312</v>
      </c>
      <c r="C207" s="358">
        <v>0</v>
      </c>
      <c r="D207" s="358">
        <v>0</v>
      </c>
      <c r="E207" s="358">
        <v>0</v>
      </c>
      <c r="F207" s="358">
        <v>0</v>
      </c>
      <c r="G207" s="358">
        <v>0</v>
      </c>
      <c r="H207" s="358">
        <v>0</v>
      </c>
      <c r="I207" s="358">
        <v>0</v>
      </c>
      <c r="J207" s="358">
        <v>0</v>
      </c>
      <c r="K207" s="358">
        <v>0</v>
      </c>
      <c r="L207" s="358">
        <v>0</v>
      </c>
      <c r="M207" s="358">
        <v>0</v>
      </c>
      <c r="N207" s="358">
        <v>0</v>
      </c>
      <c r="O207" s="356">
        <v>0</v>
      </c>
    </row>
    <row r="208" spans="2:15" hidden="1">
      <c r="B208" s="354" t="s">
        <v>313</v>
      </c>
      <c r="C208" s="358">
        <v>0</v>
      </c>
      <c r="D208" s="358">
        <v>0</v>
      </c>
      <c r="E208" s="358">
        <v>0</v>
      </c>
      <c r="F208" s="358">
        <v>0</v>
      </c>
      <c r="G208" s="358">
        <v>0</v>
      </c>
      <c r="H208" s="358">
        <v>0</v>
      </c>
      <c r="I208" s="358">
        <v>0</v>
      </c>
      <c r="J208" s="358">
        <v>0</v>
      </c>
      <c r="K208" s="358">
        <v>0</v>
      </c>
      <c r="L208" s="358">
        <v>0</v>
      </c>
      <c r="M208" s="358">
        <v>0</v>
      </c>
      <c r="N208" s="358">
        <v>0</v>
      </c>
      <c r="O208" s="356">
        <v>0</v>
      </c>
    </row>
    <row r="209" spans="2:15" hidden="1">
      <c r="B209" s="354" t="s">
        <v>314</v>
      </c>
      <c r="C209" s="358">
        <v>0</v>
      </c>
      <c r="D209" s="358">
        <v>0</v>
      </c>
      <c r="E209" s="358">
        <v>0</v>
      </c>
      <c r="F209" s="358">
        <v>0</v>
      </c>
      <c r="G209" s="358">
        <v>0</v>
      </c>
      <c r="H209" s="358">
        <v>0</v>
      </c>
      <c r="I209" s="358">
        <v>0</v>
      </c>
      <c r="J209" s="358">
        <v>0</v>
      </c>
      <c r="K209" s="358">
        <v>0</v>
      </c>
      <c r="L209" s="358">
        <v>0</v>
      </c>
      <c r="M209" s="358">
        <v>0</v>
      </c>
      <c r="N209" s="358">
        <v>0</v>
      </c>
      <c r="O209" s="356">
        <v>0</v>
      </c>
    </row>
    <row r="210" spans="2:15" hidden="1">
      <c r="B210" s="354" t="s">
        <v>315</v>
      </c>
      <c r="C210" s="367">
        <v>13500</v>
      </c>
      <c r="D210" s="367">
        <v>13500</v>
      </c>
      <c r="E210" s="367">
        <v>13500</v>
      </c>
      <c r="F210" s="367">
        <v>13500</v>
      </c>
      <c r="G210" s="367">
        <v>13500</v>
      </c>
      <c r="H210" s="367">
        <v>13500</v>
      </c>
      <c r="I210" s="367">
        <v>13500</v>
      </c>
      <c r="J210" s="367">
        <v>13500</v>
      </c>
      <c r="K210" s="367">
        <v>13500</v>
      </c>
      <c r="L210" s="367">
        <v>13500</v>
      </c>
      <c r="M210" s="367">
        <v>13500</v>
      </c>
      <c r="N210" s="367">
        <v>13500</v>
      </c>
      <c r="O210" s="365">
        <v>162000</v>
      </c>
    </row>
    <row r="211" spans="2:15" hidden="1">
      <c r="B211" s="354" t="s">
        <v>316</v>
      </c>
      <c r="C211" s="358">
        <v>0</v>
      </c>
      <c r="D211" s="358">
        <v>0</v>
      </c>
      <c r="E211" s="358">
        <v>0</v>
      </c>
      <c r="F211" s="358">
        <v>0</v>
      </c>
      <c r="G211" s="358">
        <v>0</v>
      </c>
      <c r="H211" s="358">
        <v>0</v>
      </c>
      <c r="I211" s="358">
        <v>0</v>
      </c>
      <c r="J211" s="358">
        <v>0</v>
      </c>
      <c r="K211" s="358">
        <v>0</v>
      </c>
      <c r="L211" s="358">
        <v>0</v>
      </c>
      <c r="M211" s="358">
        <v>0</v>
      </c>
      <c r="N211" s="358">
        <v>0</v>
      </c>
      <c r="O211" s="356">
        <v>0</v>
      </c>
    </row>
    <row r="212" spans="2:15" hidden="1">
      <c r="B212" s="354" t="s">
        <v>317</v>
      </c>
      <c r="C212" s="358">
        <v>0</v>
      </c>
      <c r="D212" s="358">
        <v>0</v>
      </c>
      <c r="E212" s="358">
        <v>0</v>
      </c>
      <c r="F212" s="358">
        <v>0</v>
      </c>
      <c r="G212" s="358">
        <v>0</v>
      </c>
      <c r="H212" s="358">
        <v>0</v>
      </c>
      <c r="I212" s="358">
        <v>0</v>
      </c>
      <c r="J212" s="358">
        <v>0</v>
      </c>
      <c r="K212" s="358">
        <v>0</v>
      </c>
      <c r="L212" s="358">
        <v>0</v>
      </c>
      <c r="M212" s="358">
        <v>0</v>
      </c>
      <c r="N212" s="358">
        <v>0</v>
      </c>
      <c r="O212" s="356">
        <v>0</v>
      </c>
    </row>
    <row r="213" spans="2:15" hidden="1">
      <c r="B213" s="354" t="s">
        <v>318</v>
      </c>
      <c r="C213" s="358">
        <v>0</v>
      </c>
      <c r="D213" s="358">
        <v>0</v>
      </c>
      <c r="E213" s="358">
        <v>0</v>
      </c>
      <c r="F213" s="358">
        <v>0</v>
      </c>
      <c r="G213" s="358">
        <v>0</v>
      </c>
      <c r="H213" s="358">
        <v>0</v>
      </c>
      <c r="I213" s="358">
        <v>0</v>
      </c>
      <c r="J213" s="358">
        <v>0</v>
      </c>
      <c r="K213" s="358">
        <v>0</v>
      </c>
      <c r="L213" s="358">
        <v>0</v>
      </c>
      <c r="M213" s="358">
        <v>0</v>
      </c>
      <c r="N213" s="358">
        <v>0</v>
      </c>
      <c r="O213" s="356">
        <v>0</v>
      </c>
    </row>
    <row r="214" spans="2:15" hidden="1">
      <c r="B214" s="354" t="s">
        <v>319</v>
      </c>
      <c r="C214" s="367">
        <v>30000</v>
      </c>
      <c r="D214" s="367">
        <v>30000</v>
      </c>
      <c r="E214" s="367">
        <v>30000</v>
      </c>
      <c r="F214" s="367">
        <v>30000</v>
      </c>
      <c r="G214" s="367">
        <v>30000</v>
      </c>
      <c r="H214" s="367">
        <v>30000</v>
      </c>
      <c r="I214" s="367">
        <v>30000</v>
      </c>
      <c r="J214" s="367">
        <v>30000</v>
      </c>
      <c r="K214" s="367">
        <v>30000</v>
      </c>
      <c r="L214" s="367">
        <v>30000</v>
      </c>
      <c r="M214" s="367">
        <v>30000</v>
      </c>
      <c r="N214" s="367">
        <v>30000</v>
      </c>
      <c r="O214" s="365">
        <v>360000</v>
      </c>
    </row>
    <row r="215" spans="2:15" hidden="1">
      <c r="B215" s="354" t="s">
        <v>320</v>
      </c>
      <c r="C215" s="368">
        <v>21000</v>
      </c>
      <c r="D215" s="368">
        <v>21000</v>
      </c>
      <c r="E215" s="368">
        <v>21000</v>
      </c>
      <c r="F215" s="368">
        <v>21000</v>
      </c>
      <c r="G215" s="368">
        <v>21000</v>
      </c>
      <c r="H215" s="368">
        <v>21000</v>
      </c>
      <c r="I215" s="368">
        <v>21000</v>
      </c>
      <c r="J215" s="368">
        <v>21000</v>
      </c>
      <c r="K215" s="368">
        <v>21000</v>
      </c>
      <c r="L215" s="368">
        <v>21000</v>
      </c>
      <c r="M215" s="368">
        <v>21000</v>
      </c>
      <c r="N215" s="368">
        <v>21000</v>
      </c>
      <c r="O215" s="365">
        <v>252000</v>
      </c>
    </row>
    <row r="216" spans="2:15" hidden="1">
      <c r="B216" s="360" t="s">
        <v>321</v>
      </c>
      <c r="C216" s="369">
        <v>127500</v>
      </c>
      <c r="D216" s="369">
        <v>127500</v>
      </c>
      <c r="E216" s="369">
        <v>127500</v>
      </c>
      <c r="F216" s="369">
        <v>127500</v>
      </c>
      <c r="G216" s="369">
        <v>127500</v>
      </c>
      <c r="H216" s="369">
        <v>127500</v>
      </c>
      <c r="I216" s="369">
        <v>127500</v>
      </c>
      <c r="J216" s="369">
        <v>127500</v>
      </c>
      <c r="K216" s="369">
        <v>127500</v>
      </c>
      <c r="L216" s="369">
        <v>127500</v>
      </c>
      <c r="M216" s="369">
        <v>127500</v>
      </c>
      <c r="N216" s="369">
        <v>127500</v>
      </c>
      <c r="O216" s="370">
        <v>1530000</v>
      </c>
    </row>
    <row r="219" spans="2:15" ht="18.75" hidden="1">
      <c r="B219" s="727" t="s">
        <v>364</v>
      </c>
      <c r="C219" s="727"/>
      <c r="D219" s="727"/>
      <c r="E219" s="727"/>
      <c r="F219" s="727"/>
      <c r="G219" s="727"/>
      <c r="H219" s="727"/>
      <c r="I219" s="727"/>
      <c r="J219" s="727"/>
      <c r="K219" s="727"/>
      <c r="L219" s="727"/>
      <c r="M219" s="727"/>
      <c r="N219" s="727"/>
      <c r="O219" s="727"/>
    </row>
    <row r="220" spans="2:15" ht="31.5" hidden="1">
      <c r="B220" s="350" t="s">
        <v>299</v>
      </c>
      <c r="C220" s="351" t="s">
        <v>337</v>
      </c>
      <c r="D220" s="351" t="s">
        <v>338</v>
      </c>
      <c r="E220" s="351" t="s">
        <v>339</v>
      </c>
      <c r="F220" s="351" t="s">
        <v>340</v>
      </c>
      <c r="G220" s="351" t="s">
        <v>341</v>
      </c>
      <c r="H220" s="351" t="s">
        <v>342</v>
      </c>
      <c r="I220" s="351" t="s">
        <v>343</v>
      </c>
      <c r="J220" s="351" t="s">
        <v>344</v>
      </c>
      <c r="K220" s="351" t="s">
        <v>345</v>
      </c>
      <c r="L220" s="351" t="s">
        <v>346</v>
      </c>
      <c r="M220" s="351" t="s">
        <v>347</v>
      </c>
      <c r="N220" s="351" t="s">
        <v>348</v>
      </c>
      <c r="O220" s="352" t="s">
        <v>335</v>
      </c>
    </row>
    <row r="221" spans="2:15" hidden="1">
      <c r="B221" s="354" t="s">
        <v>307</v>
      </c>
      <c r="C221" s="364">
        <v>37500</v>
      </c>
      <c r="D221" s="364">
        <v>37500</v>
      </c>
      <c r="E221" s="364">
        <v>37500</v>
      </c>
      <c r="F221" s="364">
        <v>37500</v>
      </c>
      <c r="G221" s="364">
        <v>37500</v>
      </c>
      <c r="H221" s="364">
        <v>37500</v>
      </c>
      <c r="I221" s="364">
        <v>37500</v>
      </c>
      <c r="J221" s="364">
        <v>37500</v>
      </c>
      <c r="K221" s="364">
        <v>37500</v>
      </c>
      <c r="L221" s="364">
        <v>37500</v>
      </c>
      <c r="M221" s="364">
        <v>37500</v>
      </c>
      <c r="N221" s="364">
        <v>37500</v>
      </c>
      <c r="O221" s="365">
        <v>450000</v>
      </c>
    </row>
    <row r="222" spans="2:15" hidden="1">
      <c r="B222" s="354" t="s">
        <v>308</v>
      </c>
      <c r="C222" s="367">
        <v>7500</v>
      </c>
      <c r="D222" s="367">
        <v>7500</v>
      </c>
      <c r="E222" s="367">
        <v>7500</v>
      </c>
      <c r="F222" s="367">
        <v>7500</v>
      </c>
      <c r="G222" s="367">
        <v>7500</v>
      </c>
      <c r="H222" s="367">
        <v>7500</v>
      </c>
      <c r="I222" s="367">
        <v>7500</v>
      </c>
      <c r="J222" s="367">
        <v>7500</v>
      </c>
      <c r="K222" s="367">
        <v>7500</v>
      </c>
      <c r="L222" s="367">
        <v>7500</v>
      </c>
      <c r="M222" s="367">
        <v>7500</v>
      </c>
      <c r="N222" s="367">
        <v>7500</v>
      </c>
      <c r="O222" s="365">
        <v>90000</v>
      </c>
    </row>
    <row r="223" spans="2:15" ht="25.5" hidden="1">
      <c r="B223" s="354" t="s">
        <v>309</v>
      </c>
      <c r="C223" s="367">
        <v>6000</v>
      </c>
      <c r="D223" s="367">
        <v>6000</v>
      </c>
      <c r="E223" s="367">
        <v>6000</v>
      </c>
      <c r="F223" s="367">
        <v>6000</v>
      </c>
      <c r="G223" s="367">
        <v>6000</v>
      </c>
      <c r="H223" s="367">
        <v>6000</v>
      </c>
      <c r="I223" s="367">
        <v>6000</v>
      </c>
      <c r="J223" s="367">
        <v>6000</v>
      </c>
      <c r="K223" s="367">
        <v>6000</v>
      </c>
      <c r="L223" s="367">
        <v>6000</v>
      </c>
      <c r="M223" s="367">
        <v>6000</v>
      </c>
      <c r="N223" s="367">
        <v>6000</v>
      </c>
      <c r="O223" s="365">
        <v>72000</v>
      </c>
    </row>
    <row r="224" spans="2:15" hidden="1">
      <c r="B224" s="354" t="s">
        <v>310</v>
      </c>
      <c r="C224" s="367">
        <v>12000</v>
      </c>
      <c r="D224" s="367">
        <v>12000</v>
      </c>
      <c r="E224" s="367">
        <v>12000</v>
      </c>
      <c r="F224" s="367">
        <v>12000</v>
      </c>
      <c r="G224" s="367">
        <v>12000</v>
      </c>
      <c r="H224" s="367">
        <v>12000</v>
      </c>
      <c r="I224" s="367">
        <v>12000</v>
      </c>
      <c r="J224" s="367">
        <v>12000</v>
      </c>
      <c r="K224" s="367">
        <v>12000</v>
      </c>
      <c r="L224" s="367">
        <v>12000</v>
      </c>
      <c r="M224" s="367">
        <v>12000</v>
      </c>
      <c r="N224" s="367">
        <v>12000</v>
      </c>
      <c r="O224" s="365">
        <v>144000</v>
      </c>
    </row>
    <row r="225" spans="2:15" hidden="1">
      <c r="B225" s="354" t="s">
        <v>311</v>
      </c>
      <c r="C225" s="358">
        <v>0</v>
      </c>
      <c r="D225" s="358">
        <v>0</v>
      </c>
      <c r="E225" s="358">
        <v>0</v>
      </c>
      <c r="F225" s="358">
        <v>0</v>
      </c>
      <c r="G225" s="358">
        <v>0</v>
      </c>
      <c r="H225" s="358">
        <v>0</v>
      </c>
      <c r="I225" s="358">
        <v>0</v>
      </c>
      <c r="J225" s="358">
        <v>0</v>
      </c>
      <c r="K225" s="358">
        <v>0</v>
      </c>
      <c r="L225" s="358">
        <v>0</v>
      </c>
      <c r="M225" s="358">
        <v>0</v>
      </c>
      <c r="N225" s="358">
        <v>0</v>
      </c>
      <c r="O225" s="356">
        <v>0</v>
      </c>
    </row>
    <row r="226" spans="2:15" ht="25.5" hidden="1">
      <c r="B226" s="354" t="s">
        <v>312</v>
      </c>
      <c r="C226" s="358">
        <v>0</v>
      </c>
      <c r="D226" s="358">
        <v>0</v>
      </c>
      <c r="E226" s="358">
        <v>0</v>
      </c>
      <c r="F226" s="358">
        <v>0</v>
      </c>
      <c r="G226" s="358">
        <v>0</v>
      </c>
      <c r="H226" s="358">
        <v>0</v>
      </c>
      <c r="I226" s="358">
        <v>0</v>
      </c>
      <c r="J226" s="358">
        <v>0</v>
      </c>
      <c r="K226" s="358">
        <v>0</v>
      </c>
      <c r="L226" s="358">
        <v>0</v>
      </c>
      <c r="M226" s="358">
        <v>0</v>
      </c>
      <c r="N226" s="358">
        <v>0</v>
      </c>
      <c r="O226" s="356">
        <v>0</v>
      </c>
    </row>
    <row r="227" spans="2:15" hidden="1">
      <c r="B227" s="354" t="s">
        <v>313</v>
      </c>
      <c r="C227" s="358">
        <v>0</v>
      </c>
      <c r="D227" s="358">
        <v>0</v>
      </c>
      <c r="E227" s="358">
        <v>0</v>
      </c>
      <c r="F227" s="358">
        <v>0</v>
      </c>
      <c r="G227" s="358">
        <v>0</v>
      </c>
      <c r="H227" s="358">
        <v>0</v>
      </c>
      <c r="I227" s="358">
        <v>0</v>
      </c>
      <c r="J227" s="358">
        <v>0</v>
      </c>
      <c r="K227" s="358">
        <v>0</v>
      </c>
      <c r="L227" s="358">
        <v>0</v>
      </c>
      <c r="M227" s="358">
        <v>0</v>
      </c>
      <c r="N227" s="358">
        <v>0</v>
      </c>
      <c r="O227" s="356">
        <v>0</v>
      </c>
    </row>
    <row r="228" spans="2:15" hidden="1">
      <c r="B228" s="354" t="s">
        <v>314</v>
      </c>
      <c r="C228" s="358">
        <v>0</v>
      </c>
      <c r="D228" s="358">
        <v>0</v>
      </c>
      <c r="E228" s="358">
        <v>0</v>
      </c>
      <c r="F228" s="358">
        <v>0</v>
      </c>
      <c r="G228" s="358">
        <v>0</v>
      </c>
      <c r="H228" s="358">
        <v>0</v>
      </c>
      <c r="I228" s="358">
        <v>0</v>
      </c>
      <c r="J228" s="358">
        <v>0</v>
      </c>
      <c r="K228" s="358">
        <v>0</v>
      </c>
      <c r="L228" s="358">
        <v>0</v>
      </c>
      <c r="M228" s="358">
        <v>0</v>
      </c>
      <c r="N228" s="358">
        <v>0</v>
      </c>
      <c r="O228" s="356">
        <v>0</v>
      </c>
    </row>
    <row r="229" spans="2:15" hidden="1">
      <c r="B229" s="354" t="s">
        <v>315</v>
      </c>
      <c r="C229" s="367">
        <v>13500</v>
      </c>
      <c r="D229" s="367">
        <v>13500</v>
      </c>
      <c r="E229" s="367">
        <v>13500</v>
      </c>
      <c r="F229" s="367">
        <v>13500</v>
      </c>
      <c r="G229" s="367">
        <v>13500</v>
      </c>
      <c r="H229" s="367">
        <v>13500</v>
      </c>
      <c r="I229" s="367">
        <v>13500</v>
      </c>
      <c r="J229" s="367">
        <v>13500</v>
      </c>
      <c r="K229" s="367">
        <v>13500</v>
      </c>
      <c r="L229" s="367">
        <v>13500</v>
      </c>
      <c r="M229" s="367">
        <v>13500</v>
      </c>
      <c r="N229" s="367">
        <v>13500</v>
      </c>
      <c r="O229" s="365">
        <v>162000</v>
      </c>
    </row>
    <row r="230" spans="2:15" hidden="1">
      <c r="B230" s="354" t="s">
        <v>316</v>
      </c>
      <c r="C230" s="358">
        <v>0</v>
      </c>
      <c r="D230" s="358">
        <v>0</v>
      </c>
      <c r="E230" s="358">
        <v>0</v>
      </c>
      <c r="F230" s="358">
        <v>0</v>
      </c>
      <c r="G230" s="358">
        <v>0</v>
      </c>
      <c r="H230" s="358">
        <v>0</v>
      </c>
      <c r="I230" s="358">
        <v>0</v>
      </c>
      <c r="J230" s="358">
        <v>0</v>
      </c>
      <c r="K230" s="358">
        <v>0</v>
      </c>
      <c r="L230" s="358">
        <v>0</v>
      </c>
      <c r="M230" s="358">
        <v>0</v>
      </c>
      <c r="N230" s="358">
        <v>0</v>
      </c>
      <c r="O230" s="356">
        <v>0</v>
      </c>
    </row>
    <row r="231" spans="2:15" hidden="1">
      <c r="B231" s="354" t="s">
        <v>317</v>
      </c>
      <c r="C231" s="358">
        <v>0</v>
      </c>
      <c r="D231" s="358">
        <v>0</v>
      </c>
      <c r="E231" s="358">
        <v>0</v>
      </c>
      <c r="F231" s="358">
        <v>0</v>
      </c>
      <c r="G231" s="358">
        <v>0</v>
      </c>
      <c r="H231" s="358">
        <v>0</v>
      </c>
      <c r="I231" s="358">
        <v>0</v>
      </c>
      <c r="J231" s="358">
        <v>0</v>
      </c>
      <c r="K231" s="358">
        <v>0</v>
      </c>
      <c r="L231" s="358">
        <v>0</v>
      </c>
      <c r="M231" s="358">
        <v>0</v>
      </c>
      <c r="N231" s="358">
        <v>0</v>
      </c>
      <c r="O231" s="356">
        <v>0</v>
      </c>
    </row>
    <row r="232" spans="2:15" hidden="1">
      <c r="B232" s="354" t="s">
        <v>318</v>
      </c>
      <c r="C232" s="358">
        <v>0</v>
      </c>
      <c r="D232" s="358">
        <v>0</v>
      </c>
      <c r="E232" s="358">
        <v>0</v>
      </c>
      <c r="F232" s="358">
        <v>0</v>
      </c>
      <c r="G232" s="358">
        <v>0</v>
      </c>
      <c r="H232" s="358">
        <v>0</v>
      </c>
      <c r="I232" s="358">
        <v>0</v>
      </c>
      <c r="J232" s="358">
        <v>0</v>
      </c>
      <c r="K232" s="358">
        <v>0</v>
      </c>
      <c r="L232" s="358">
        <v>0</v>
      </c>
      <c r="M232" s="358">
        <v>0</v>
      </c>
      <c r="N232" s="358">
        <v>0</v>
      </c>
      <c r="O232" s="356">
        <v>0</v>
      </c>
    </row>
    <row r="233" spans="2:15" hidden="1">
      <c r="B233" s="354" t="s">
        <v>319</v>
      </c>
      <c r="C233" s="367">
        <v>30000</v>
      </c>
      <c r="D233" s="367">
        <v>30000</v>
      </c>
      <c r="E233" s="367">
        <v>30000</v>
      </c>
      <c r="F233" s="367">
        <v>30000</v>
      </c>
      <c r="G233" s="367">
        <v>30000</v>
      </c>
      <c r="H233" s="367">
        <v>30000</v>
      </c>
      <c r="I233" s="367">
        <v>30000</v>
      </c>
      <c r="J233" s="367">
        <v>30000</v>
      </c>
      <c r="K233" s="367">
        <v>30000</v>
      </c>
      <c r="L233" s="367">
        <v>30000</v>
      </c>
      <c r="M233" s="367">
        <v>30000</v>
      </c>
      <c r="N233" s="367">
        <v>30000</v>
      </c>
      <c r="O233" s="365">
        <v>360000</v>
      </c>
    </row>
    <row r="234" spans="2:15" hidden="1">
      <c r="B234" s="354" t="s">
        <v>320</v>
      </c>
      <c r="C234" s="368">
        <v>21000</v>
      </c>
      <c r="D234" s="368">
        <v>21000</v>
      </c>
      <c r="E234" s="368">
        <v>21000</v>
      </c>
      <c r="F234" s="368">
        <v>21000</v>
      </c>
      <c r="G234" s="368">
        <v>21000</v>
      </c>
      <c r="H234" s="368">
        <v>21000</v>
      </c>
      <c r="I234" s="368">
        <v>21000</v>
      </c>
      <c r="J234" s="368">
        <v>21000</v>
      </c>
      <c r="K234" s="368">
        <v>21000</v>
      </c>
      <c r="L234" s="368">
        <v>21000</v>
      </c>
      <c r="M234" s="368">
        <v>21000</v>
      </c>
      <c r="N234" s="368">
        <v>21000</v>
      </c>
      <c r="O234" s="365">
        <v>252000</v>
      </c>
    </row>
    <row r="235" spans="2:15" hidden="1">
      <c r="B235" s="360" t="s">
        <v>321</v>
      </c>
      <c r="C235" s="369">
        <v>127500</v>
      </c>
      <c r="D235" s="369">
        <v>127500</v>
      </c>
      <c r="E235" s="369">
        <v>127500</v>
      </c>
      <c r="F235" s="369">
        <v>127500</v>
      </c>
      <c r="G235" s="369">
        <v>127500</v>
      </c>
      <c r="H235" s="369">
        <v>127500</v>
      </c>
      <c r="I235" s="369">
        <v>127500</v>
      </c>
      <c r="J235" s="369">
        <v>127500</v>
      </c>
      <c r="K235" s="369">
        <v>127500</v>
      </c>
      <c r="L235" s="369">
        <v>127500</v>
      </c>
      <c r="M235" s="369">
        <v>127500</v>
      </c>
      <c r="N235" s="369">
        <v>127500</v>
      </c>
      <c r="O235" s="370">
        <v>1530000</v>
      </c>
    </row>
    <row r="238" spans="2:15" ht="18.75" hidden="1">
      <c r="B238" s="727" t="s">
        <v>365</v>
      </c>
      <c r="C238" s="727"/>
      <c r="D238" s="727"/>
      <c r="E238" s="727"/>
      <c r="F238" s="727"/>
      <c r="G238" s="727"/>
      <c r="H238" s="727"/>
      <c r="I238" s="727"/>
      <c r="J238" s="727"/>
      <c r="K238" s="727"/>
      <c r="L238" s="727"/>
      <c r="M238" s="727"/>
      <c r="N238" s="727"/>
      <c r="O238" s="727"/>
    </row>
    <row r="239" spans="2:15" ht="31.5" hidden="1">
      <c r="B239" s="350" t="s">
        <v>299</v>
      </c>
      <c r="C239" s="351" t="s">
        <v>350</v>
      </c>
      <c r="D239" s="351" t="s">
        <v>351</v>
      </c>
      <c r="E239" s="351" t="s">
        <v>352</v>
      </c>
      <c r="F239" s="351" t="s">
        <v>353</v>
      </c>
      <c r="G239" s="351" t="s">
        <v>354</v>
      </c>
      <c r="H239" s="351" t="s">
        <v>355</v>
      </c>
      <c r="I239" s="351" t="s">
        <v>356</v>
      </c>
      <c r="J239" s="351" t="s">
        <v>357</v>
      </c>
      <c r="K239" s="351" t="s">
        <v>358</v>
      </c>
      <c r="L239" s="351" t="s">
        <v>359</v>
      </c>
      <c r="M239" s="351" t="s">
        <v>360</v>
      </c>
      <c r="N239" s="351" t="s">
        <v>361</v>
      </c>
      <c r="O239" s="352" t="s">
        <v>335</v>
      </c>
    </row>
    <row r="240" spans="2:15" hidden="1">
      <c r="B240" s="354" t="s">
        <v>307</v>
      </c>
      <c r="C240" s="364">
        <v>37500</v>
      </c>
      <c r="D240" s="364">
        <v>37500</v>
      </c>
      <c r="E240" s="364">
        <v>37500</v>
      </c>
      <c r="F240" s="364">
        <v>37500</v>
      </c>
      <c r="G240" s="364">
        <v>37500</v>
      </c>
      <c r="H240" s="364">
        <v>37500</v>
      </c>
      <c r="I240" s="364">
        <v>37500</v>
      </c>
      <c r="J240" s="364">
        <v>37500</v>
      </c>
      <c r="K240" s="364">
        <v>37500</v>
      </c>
      <c r="L240" s="364">
        <v>37500</v>
      </c>
      <c r="M240" s="364">
        <v>37500</v>
      </c>
      <c r="N240" s="364">
        <v>37500</v>
      </c>
      <c r="O240" s="365">
        <v>450000</v>
      </c>
    </row>
    <row r="241" spans="2:15" hidden="1">
      <c r="B241" s="354" t="s">
        <v>308</v>
      </c>
      <c r="C241" s="367">
        <v>7500</v>
      </c>
      <c r="D241" s="367">
        <v>7500</v>
      </c>
      <c r="E241" s="367">
        <v>7500</v>
      </c>
      <c r="F241" s="367">
        <v>7500</v>
      </c>
      <c r="G241" s="367">
        <v>7500</v>
      </c>
      <c r="H241" s="367">
        <v>7500</v>
      </c>
      <c r="I241" s="367">
        <v>7500</v>
      </c>
      <c r="J241" s="367">
        <v>7500</v>
      </c>
      <c r="K241" s="367">
        <v>7500</v>
      </c>
      <c r="L241" s="367">
        <v>7500</v>
      </c>
      <c r="M241" s="367">
        <v>7500</v>
      </c>
      <c r="N241" s="367">
        <v>7500</v>
      </c>
      <c r="O241" s="365">
        <v>90000</v>
      </c>
    </row>
    <row r="242" spans="2:15" ht="25.5" hidden="1">
      <c r="B242" s="354" t="s">
        <v>309</v>
      </c>
      <c r="C242" s="367">
        <v>6000</v>
      </c>
      <c r="D242" s="367">
        <v>6000</v>
      </c>
      <c r="E242" s="367">
        <v>6000</v>
      </c>
      <c r="F242" s="367">
        <v>6000</v>
      </c>
      <c r="G242" s="367">
        <v>6000</v>
      </c>
      <c r="H242" s="367">
        <v>6000</v>
      </c>
      <c r="I242" s="367">
        <v>6000</v>
      </c>
      <c r="J242" s="367">
        <v>6000</v>
      </c>
      <c r="K242" s="367">
        <v>6000</v>
      </c>
      <c r="L242" s="367">
        <v>6000</v>
      </c>
      <c r="M242" s="367">
        <v>6000</v>
      </c>
      <c r="N242" s="367">
        <v>6000</v>
      </c>
      <c r="O242" s="365">
        <v>72000</v>
      </c>
    </row>
    <row r="243" spans="2:15" hidden="1">
      <c r="B243" s="354" t="s">
        <v>310</v>
      </c>
      <c r="C243" s="367">
        <v>12000</v>
      </c>
      <c r="D243" s="367">
        <v>12000</v>
      </c>
      <c r="E243" s="367">
        <v>12000</v>
      </c>
      <c r="F243" s="367">
        <v>12000</v>
      </c>
      <c r="G243" s="367">
        <v>12000</v>
      </c>
      <c r="H243" s="367">
        <v>12000</v>
      </c>
      <c r="I243" s="367">
        <v>12000</v>
      </c>
      <c r="J243" s="367">
        <v>12000</v>
      </c>
      <c r="K243" s="367">
        <v>12000</v>
      </c>
      <c r="L243" s="367">
        <v>12000</v>
      </c>
      <c r="M243" s="367">
        <v>12000</v>
      </c>
      <c r="N243" s="367">
        <v>12000</v>
      </c>
      <c r="O243" s="365">
        <v>144000</v>
      </c>
    </row>
    <row r="244" spans="2:15" hidden="1">
      <c r="B244" s="354" t="s">
        <v>311</v>
      </c>
      <c r="C244" s="358">
        <v>0</v>
      </c>
      <c r="D244" s="358">
        <v>0</v>
      </c>
      <c r="E244" s="358">
        <v>0</v>
      </c>
      <c r="F244" s="358">
        <v>0</v>
      </c>
      <c r="G244" s="358">
        <v>0</v>
      </c>
      <c r="H244" s="358">
        <v>0</v>
      </c>
      <c r="I244" s="358">
        <v>0</v>
      </c>
      <c r="J244" s="358">
        <v>0</v>
      </c>
      <c r="K244" s="358">
        <v>0</v>
      </c>
      <c r="L244" s="358">
        <v>0</v>
      </c>
      <c r="M244" s="358">
        <v>0</v>
      </c>
      <c r="N244" s="358">
        <v>0</v>
      </c>
      <c r="O244" s="356">
        <v>0</v>
      </c>
    </row>
    <row r="245" spans="2:15" ht="25.5" hidden="1">
      <c r="B245" s="354" t="s">
        <v>312</v>
      </c>
      <c r="C245" s="358">
        <v>0</v>
      </c>
      <c r="D245" s="358">
        <v>0</v>
      </c>
      <c r="E245" s="358">
        <v>0</v>
      </c>
      <c r="F245" s="358">
        <v>0</v>
      </c>
      <c r="G245" s="358">
        <v>0</v>
      </c>
      <c r="H245" s="358">
        <v>0</v>
      </c>
      <c r="I245" s="358">
        <v>0</v>
      </c>
      <c r="J245" s="358">
        <v>0</v>
      </c>
      <c r="K245" s="358">
        <v>0</v>
      </c>
      <c r="L245" s="358">
        <v>0</v>
      </c>
      <c r="M245" s="358">
        <v>0</v>
      </c>
      <c r="N245" s="358">
        <v>0</v>
      </c>
      <c r="O245" s="356">
        <v>0</v>
      </c>
    </row>
    <row r="246" spans="2:15" hidden="1">
      <c r="B246" s="354" t="s">
        <v>313</v>
      </c>
      <c r="C246" s="358">
        <v>0</v>
      </c>
      <c r="D246" s="358">
        <v>0</v>
      </c>
      <c r="E246" s="358">
        <v>0</v>
      </c>
      <c r="F246" s="358">
        <v>0</v>
      </c>
      <c r="G246" s="358">
        <v>0</v>
      </c>
      <c r="H246" s="358">
        <v>0</v>
      </c>
      <c r="I246" s="358">
        <v>0</v>
      </c>
      <c r="J246" s="358">
        <v>0</v>
      </c>
      <c r="K246" s="358">
        <v>0</v>
      </c>
      <c r="L246" s="358">
        <v>0</v>
      </c>
      <c r="M246" s="358">
        <v>0</v>
      </c>
      <c r="N246" s="358">
        <v>0</v>
      </c>
      <c r="O246" s="356">
        <v>0</v>
      </c>
    </row>
    <row r="247" spans="2:15" hidden="1">
      <c r="B247" s="354" t="s">
        <v>314</v>
      </c>
      <c r="C247" s="358">
        <v>0</v>
      </c>
      <c r="D247" s="358">
        <v>0</v>
      </c>
      <c r="E247" s="358">
        <v>0</v>
      </c>
      <c r="F247" s="358">
        <v>0</v>
      </c>
      <c r="G247" s="358">
        <v>0</v>
      </c>
      <c r="H247" s="358">
        <v>0</v>
      </c>
      <c r="I247" s="358">
        <v>0</v>
      </c>
      <c r="J247" s="358">
        <v>0</v>
      </c>
      <c r="K247" s="358">
        <v>0</v>
      </c>
      <c r="L247" s="358">
        <v>0</v>
      </c>
      <c r="M247" s="358">
        <v>0</v>
      </c>
      <c r="N247" s="358">
        <v>0</v>
      </c>
      <c r="O247" s="356">
        <v>0</v>
      </c>
    </row>
    <row r="248" spans="2:15" hidden="1">
      <c r="B248" s="354" t="s">
        <v>315</v>
      </c>
      <c r="C248" s="367">
        <v>13500</v>
      </c>
      <c r="D248" s="367">
        <v>13500</v>
      </c>
      <c r="E248" s="367">
        <v>13500</v>
      </c>
      <c r="F248" s="367">
        <v>13500</v>
      </c>
      <c r="G248" s="367">
        <v>13500</v>
      </c>
      <c r="H248" s="367">
        <v>13500</v>
      </c>
      <c r="I248" s="367">
        <v>13500</v>
      </c>
      <c r="J248" s="367">
        <v>13500</v>
      </c>
      <c r="K248" s="367">
        <v>13500</v>
      </c>
      <c r="L248" s="367">
        <v>13500</v>
      </c>
      <c r="M248" s="367">
        <v>13500</v>
      </c>
      <c r="N248" s="367">
        <v>13500</v>
      </c>
      <c r="O248" s="365">
        <v>162000</v>
      </c>
    </row>
    <row r="249" spans="2:15" hidden="1">
      <c r="B249" s="354" t="s">
        <v>316</v>
      </c>
      <c r="C249" s="358">
        <v>0</v>
      </c>
      <c r="D249" s="358">
        <v>0</v>
      </c>
      <c r="E249" s="358">
        <v>0</v>
      </c>
      <c r="F249" s="358">
        <v>0</v>
      </c>
      <c r="G249" s="358">
        <v>0</v>
      </c>
      <c r="H249" s="358">
        <v>0</v>
      </c>
      <c r="I249" s="358">
        <v>0</v>
      </c>
      <c r="J249" s="358">
        <v>0</v>
      </c>
      <c r="K249" s="358">
        <v>0</v>
      </c>
      <c r="L249" s="358">
        <v>0</v>
      </c>
      <c r="M249" s="358">
        <v>0</v>
      </c>
      <c r="N249" s="358">
        <v>0</v>
      </c>
      <c r="O249" s="356">
        <v>0</v>
      </c>
    </row>
    <row r="250" spans="2:15" hidden="1">
      <c r="B250" s="354" t="s">
        <v>317</v>
      </c>
      <c r="C250" s="358">
        <v>0</v>
      </c>
      <c r="D250" s="358">
        <v>0</v>
      </c>
      <c r="E250" s="358">
        <v>0</v>
      </c>
      <c r="F250" s="358">
        <v>0</v>
      </c>
      <c r="G250" s="358">
        <v>0</v>
      </c>
      <c r="H250" s="358">
        <v>0</v>
      </c>
      <c r="I250" s="358">
        <v>0</v>
      </c>
      <c r="J250" s="358">
        <v>0</v>
      </c>
      <c r="K250" s="358">
        <v>0</v>
      </c>
      <c r="L250" s="358">
        <v>0</v>
      </c>
      <c r="M250" s="358">
        <v>0</v>
      </c>
      <c r="N250" s="358">
        <v>0</v>
      </c>
      <c r="O250" s="356">
        <v>0</v>
      </c>
    </row>
    <row r="251" spans="2:15" hidden="1">
      <c r="B251" s="354" t="s">
        <v>318</v>
      </c>
      <c r="C251" s="358">
        <v>0</v>
      </c>
      <c r="D251" s="358">
        <v>0</v>
      </c>
      <c r="E251" s="358">
        <v>0</v>
      </c>
      <c r="F251" s="358">
        <v>0</v>
      </c>
      <c r="G251" s="358">
        <v>0</v>
      </c>
      <c r="H251" s="358">
        <v>0</v>
      </c>
      <c r="I251" s="358">
        <v>0</v>
      </c>
      <c r="J251" s="358">
        <v>0</v>
      </c>
      <c r="K251" s="358">
        <v>0</v>
      </c>
      <c r="L251" s="358">
        <v>0</v>
      </c>
      <c r="M251" s="358">
        <v>0</v>
      </c>
      <c r="N251" s="358">
        <v>0</v>
      </c>
      <c r="O251" s="356">
        <v>0</v>
      </c>
    </row>
    <row r="252" spans="2:15" hidden="1">
      <c r="B252" s="354" t="s">
        <v>319</v>
      </c>
      <c r="C252" s="367">
        <v>30000</v>
      </c>
      <c r="D252" s="367">
        <v>30000</v>
      </c>
      <c r="E252" s="367">
        <v>30000</v>
      </c>
      <c r="F252" s="367">
        <v>30000</v>
      </c>
      <c r="G252" s="367">
        <v>30000</v>
      </c>
      <c r="H252" s="367">
        <v>30000</v>
      </c>
      <c r="I252" s="367">
        <v>30000</v>
      </c>
      <c r="J252" s="367">
        <v>30000</v>
      </c>
      <c r="K252" s="367">
        <v>30000</v>
      </c>
      <c r="L252" s="367">
        <v>30000</v>
      </c>
      <c r="M252" s="367">
        <v>30000</v>
      </c>
      <c r="N252" s="367">
        <v>30000</v>
      </c>
      <c r="O252" s="365">
        <v>360000</v>
      </c>
    </row>
    <row r="253" spans="2:15" hidden="1">
      <c r="B253" s="354" t="s">
        <v>320</v>
      </c>
      <c r="C253" s="368">
        <v>21000</v>
      </c>
      <c r="D253" s="368">
        <v>21000</v>
      </c>
      <c r="E253" s="368">
        <v>21000</v>
      </c>
      <c r="F253" s="368">
        <v>21000</v>
      </c>
      <c r="G253" s="368">
        <v>21000</v>
      </c>
      <c r="H253" s="368">
        <v>21000</v>
      </c>
      <c r="I253" s="368">
        <v>21000</v>
      </c>
      <c r="J253" s="368">
        <v>21000</v>
      </c>
      <c r="K253" s="368">
        <v>21000</v>
      </c>
      <c r="L253" s="368">
        <v>21000</v>
      </c>
      <c r="M253" s="368">
        <v>21000</v>
      </c>
      <c r="N253" s="368">
        <v>21000</v>
      </c>
      <c r="O253" s="365">
        <v>252000</v>
      </c>
    </row>
    <row r="254" spans="2:15" hidden="1">
      <c r="B254" s="360" t="s">
        <v>321</v>
      </c>
      <c r="C254" s="369">
        <v>127500</v>
      </c>
      <c r="D254" s="369">
        <v>127500</v>
      </c>
      <c r="E254" s="369">
        <v>127500</v>
      </c>
      <c r="F254" s="369">
        <v>127500</v>
      </c>
      <c r="G254" s="369">
        <v>127500</v>
      </c>
      <c r="H254" s="369">
        <v>127500</v>
      </c>
      <c r="I254" s="369">
        <v>127500</v>
      </c>
      <c r="J254" s="369">
        <v>127500</v>
      </c>
      <c r="K254" s="369">
        <v>127500</v>
      </c>
      <c r="L254" s="369">
        <v>127500</v>
      </c>
      <c r="M254" s="369">
        <v>127500</v>
      </c>
      <c r="N254" s="369">
        <v>127500</v>
      </c>
      <c r="O254" s="370">
        <v>1530000</v>
      </c>
    </row>
    <row r="257" spans="2:15" ht="18.75" hidden="1">
      <c r="B257" s="729" t="s">
        <v>366</v>
      </c>
      <c r="C257" s="729"/>
      <c r="D257" s="729"/>
      <c r="E257" s="729"/>
      <c r="F257" s="729"/>
      <c r="G257" s="729"/>
      <c r="H257" s="729"/>
      <c r="I257" s="729"/>
      <c r="J257" s="729"/>
      <c r="K257" s="349"/>
      <c r="L257" s="349"/>
      <c r="M257" s="349"/>
      <c r="N257" s="349"/>
      <c r="O257" s="349"/>
    </row>
    <row r="258" spans="2:15" ht="31.5" hidden="1">
      <c r="B258" s="350" t="s">
        <v>299</v>
      </c>
      <c r="C258" s="351" t="s">
        <v>300</v>
      </c>
      <c r="D258" s="351" t="s">
        <v>301</v>
      </c>
      <c r="E258" s="351" t="s">
        <v>302</v>
      </c>
      <c r="F258" s="351" t="s">
        <v>303</v>
      </c>
      <c r="G258" s="351" t="s">
        <v>304</v>
      </c>
      <c r="H258" s="351" t="s">
        <v>305</v>
      </c>
      <c r="I258" s="351" t="s">
        <v>306</v>
      </c>
      <c r="J258" s="352" t="s">
        <v>108</v>
      </c>
      <c r="K258" s="353"/>
      <c r="L258" s="353"/>
      <c r="M258" s="353"/>
      <c r="N258" s="353"/>
    </row>
    <row r="259" spans="2:15" hidden="1">
      <c r="B259" s="354" t="s">
        <v>307</v>
      </c>
      <c r="C259" s="355">
        <v>2</v>
      </c>
      <c r="D259" s="355">
        <v>2</v>
      </c>
      <c r="E259" s="355">
        <v>2</v>
      </c>
      <c r="F259" s="355">
        <v>2</v>
      </c>
      <c r="G259" s="355">
        <v>2</v>
      </c>
      <c r="H259" s="355">
        <v>2</v>
      </c>
      <c r="I259" s="355">
        <v>4</v>
      </c>
      <c r="J259" s="356">
        <v>16</v>
      </c>
      <c r="K259" s="357"/>
      <c r="L259" s="357"/>
      <c r="M259" s="357"/>
      <c r="N259" s="357"/>
    </row>
    <row r="260" spans="2:15" hidden="1">
      <c r="B260" s="372" t="s">
        <v>367</v>
      </c>
      <c r="C260" s="358">
        <v>9</v>
      </c>
      <c r="D260" s="358">
        <v>9</v>
      </c>
      <c r="E260" s="358">
        <v>9</v>
      </c>
      <c r="F260" s="358">
        <v>9</v>
      </c>
      <c r="G260" s="358">
        <v>9</v>
      </c>
      <c r="H260" s="358">
        <v>9</v>
      </c>
      <c r="I260" s="358">
        <v>10</v>
      </c>
      <c r="J260" s="356">
        <v>64</v>
      </c>
      <c r="K260" s="357"/>
      <c r="L260" s="357"/>
      <c r="M260" s="357"/>
      <c r="N260" s="357"/>
    </row>
    <row r="261" spans="2:15" ht="15.75" hidden="1">
      <c r="B261" s="360" t="s">
        <v>321</v>
      </c>
      <c r="C261" s="361">
        <v>11</v>
      </c>
      <c r="D261" s="361">
        <v>11</v>
      </c>
      <c r="E261" s="361">
        <v>11</v>
      </c>
      <c r="F261" s="361">
        <v>11</v>
      </c>
      <c r="G261" s="361">
        <v>11</v>
      </c>
      <c r="H261" s="361">
        <v>11</v>
      </c>
      <c r="I261" s="361">
        <v>14</v>
      </c>
      <c r="J261" s="362">
        <v>80</v>
      </c>
      <c r="K261" s="363"/>
      <c r="L261" s="363"/>
      <c r="M261" s="363"/>
      <c r="N261" s="363"/>
    </row>
    <row r="264" spans="2:15" ht="18.75" hidden="1">
      <c r="B264" s="729" t="s">
        <v>368</v>
      </c>
      <c r="C264" s="729"/>
      <c r="D264" s="729"/>
      <c r="E264" s="729"/>
      <c r="F264" s="729"/>
      <c r="G264" s="729"/>
      <c r="H264" s="729"/>
      <c r="I264" s="729"/>
      <c r="J264" s="729"/>
      <c r="K264" s="729"/>
      <c r="L264" s="729"/>
      <c r="M264" s="729"/>
      <c r="N264" s="729"/>
      <c r="O264" s="729"/>
    </row>
    <row r="265" spans="2:15" ht="31.5" hidden="1">
      <c r="B265" s="350" t="s">
        <v>299</v>
      </c>
      <c r="C265" s="351" t="s">
        <v>323</v>
      </c>
      <c r="D265" s="351" t="s">
        <v>324</v>
      </c>
      <c r="E265" s="351" t="s">
        <v>325</v>
      </c>
      <c r="F265" s="351" t="s">
        <v>326</v>
      </c>
      <c r="G265" s="351" t="s">
        <v>327</v>
      </c>
      <c r="H265" s="351" t="s">
        <v>328</v>
      </c>
      <c r="I265" s="351" t="s">
        <v>329</v>
      </c>
      <c r="J265" s="351" t="s">
        <v>330</v>
      </c>
      <c r="K265" s="351" t="s">
        <v>331</v>
      </c>
      <c r="L265" s="351" t="s">
        <v>332</v>
      </c>
      <c r="M265" s="351" t="s">
        <v>333</v>
      </c>
      <c r="N265" s="351" t="s">
        <v>334</v>
      </c>
      <c r="O265" s="352" t="s">
        <v>335</v>
      </c>
    </row>
    <row r="266" spans="2:15" hidden="1">
      <c r="B266" s="354" t="s">
        <v>307</v>
      </c>
      <c r="C266" s="355">
        <v>2</v>
      </c>
      <c r="D266" s="355">
        <v>2</v>
      </c>
      <c r="E266" s="355">
        <v>2</v>
      </c>
      <c r="F266" s="355">
        <v>2</v>
      </c>
      <c r="G266" s="355">
        <v>2</v>
      </c>
      <c r="H266" s="355">
        <v>2</v>
      </c>
      <c r="I266" s="355">
        <v>2</v>
      </c>
      <c r="J266" s="355">
        <v>2</v>
      </c>
      <c r="K266" s="355">
        <v>2</v>
      </c>
      <c r="L266" s="355">
        <v>2</v>
      </c>
      <c r="M266" s="355">
        <v>2</v>
      </c>
      <c r="N266" s="355">
        <v>2</v>
      </c>
      <c r="O266" s="356">
        <v>24</v>
      </c>
    </row>
    <row r="267" spans="2:15" hidden="1">
      <c r="B267" s="372" t="s">
        <v>367</v>
      </c>
      <c r="C267" s="358">
        <v>9</v>
      </c>
      <c r="D267" s="358">
        <v>9</v>
      </c>
      <c r="E267" s="358">
        <v>9</v>
      </c>
      <c r="F267" s="358">
        <v>9</v>
      </c>
      <c r="G267" s="358">
        <v>9</v>
      </c>
      <c r="H267" s="358">
        <v>9</v>
      </c>
      <c r="I267" s="358">
        <v>9</v>
      </c>
      <c r="J267" s="358">
        <v>9</v>
      </c>
      <c r="K267" s="358">
        <v>9</v>
      </c>
      <c r="L267" s="358">
        <v>9</v>
      </c>
      <c r="M267" s="358">
        <v>9</v>
      </c>
      <c r="N267" s="358">
        <v>9</v>
      </c>
      <c r="O267" s="356">
        <v>108</v>
      </c>
    </row>
    <row r="268" spans="2:15" ht="15.75" hidden="1">
      <c r="B268" s="360" t="s">
        <v>321</v>
      </c>
      <c r="C268" s="361">
        <v>11</v>
      </c>
      <c r="D268" s="361">
        <v>11</v>
      </c>
      <c r="E268" s="361">
        <v>11</v>
      </c>
      <c r="F268" s="361">
        <v>11</v>
      </c>
      <c r="G268" s="361">
        <v>11</v>
      </c>
      <c r="H268" s="361">
        <v>11</v>
      </c>
      <c r="I268" s="361">
        <v>11</v>
      </c>
      <c r="J268" s="361">
        <v>11</v>
      </c>
      <c r="K268" s="361">
        <v>11</v>
      </c>
      <c r="L268" s="361">
        <v>11</v>
      </c>
      <c r="M268" s="361">
        <v>11</v>
      </c>
      <c r="N268" s="361">
        <v>11</v>
      </c>
      <c r="O268" s="362">
        <v>132</v>
      </c>
    </row>
    <row r="271" spans="2:15" ht="18.75" hidden="1">
      <c r="B271" s="729" t="s">
        <v>369</v>
      </c>
      <c r="C271" s="729"/>
      <c r="D271" s="729"/>
      <c r="E271" s="729"/>
      <c r="F271" s="729"/>
      <c r="G271" s="729"/>
      <c r="H271" s="729"/>
      <c r="I271" s="729"/>
      <c r="J271" s="729"/>
      <c r="K271" s="729"/>
      <c r="L271" s="729"/>
      <c r="M271" s="729"/>
      <c r="N271" s="729"/>
      <c r="O271" s="729"/>
    </row>
    <row r="272" spans="2:15" ht="31.5" hidden="1">
      <c r="B272" s="350" t="s">
        <v>299</v>
      </c>
      <c r="C272" s="351" t="s">
        <v>337</v>
      </c>
      <c r="D272" s="351" t="s">
        <v>338</v>
      </c>
      <c r="E272" s="351" t="s">
        <v>339</v>
      </c>
      <c r="F272" s="351" t="s">
        <v>340</v>
      </c>
      <c r="G272" s="351" t="s">
        <v>341</v>
      </c>
      <c r="H272" s="351" t="s">
        <v>342</v>
      </c>
      <c r="I272" s="351" t="s">
        <v>343</v>
      </c>
      <c r="J272" s="351" t="s">
        <v>344</v>
      </c>
      <c r="K272" s="351" t="s">
        <v>345</v>
      </c>
      <c r="L272" s="351" t="s">
        <v>346</v>
      </c>
      <c r="M272" s="351" t="s">
        <v>347</v>
      </c>
      <c r="N272" s="351" t="s">
        <v>348</v>
      </c>
      <c r="O272" s="352" t="s">
        <v>335</v>
      </c>
    </row>
    <row r="273" spans="2:15" hidden="1">
      <c r="B273" s="354" t="s">
        <v>307</v>
      </c>
      <c r="C273" s="355">
        <v>2</v>
      </c>
      <c r="D273" s="355">
        <v>2</v>
      </c>
      <c r="E273" s="355">
        <v>2</v>
      </c>
      <c r="F273" s="355">
        <v>2</v>
      </c>
      <c r="G273" s="355">
        <v>2</v>
      </c>
      <c r="H273" s="355">
        <v>2</v>
      </c>
      <c r="I273" s="355">
        <v>2</v>
      </c>
      <c r="J273" s="355">
        <v>2</v>
      </c>
      <c r="K273" s="355">
        <v>2</v>
      </c>
      <c r="L273" s="355">
        <v>2</v>
      </c>
      <c r="M273" s="355">
        <v>2</v>
      </c>
      <c r="N273" s="355">
        <v>2</v>
      </c>
      <c r="O273" s="356">
        <v>24</v>
      </c>
    </row>
    <row r="274" spans="2:15" hidden="1">
      <c r="B274" s="372" t="s">
        <v>367</v>
      </c>
      <c r="C274" s="358">
        <v>9</v>
      </c>
      <c r="D274" s="358">
        <v>9</v>
      </c>
      <c r="E274" s="358">
        <v>9</v>
      </c>
      <c r="F274" s="358">
        <v>9</v>
      </c>
      <c r="G274" s="358">
        <v>9</v>
      </c>
      <c r="H274" s="358">
        <v>9</v>
      </c>
      <c r="I274" s="358">
        <v>9</v>
      </c>
      <c r="J274" s="358">
        <v>9</v>
      </c>
      <c r="K274" s="358">
        <v>9</v>
      </c>
      <c r="L274" s="358">
        <v>9</v>
      </c>
      <c r="M274" s="358">
        <v>9</v>
      </c>
      <c r="N274" s="358">
        <v>9</v>
      </c>
      <c r="O274" s="356">
        <v>108</v>
      </c>
    </row>
    <row r="275" spans="2:15" ht="15.75" hidden="1">
      <c r="B275" s="360" t="s">
        <v>321</v>
      </c>
      <c r="C275" s="361">
        <v>11</v>
      </c>
      <c r="D275" s="361">
        <v>11</v>
      </c>
      <c r="E275" s="361">
        <v>11</v>
      </c>
      <c r="F275" s="361">
        <v>11</v>
      </c>
      <c r="G275" s="361">
        <v>11</v>
      </c>
      <c r="H275" s="361">
        <v>11</v>
      </c>
      <c r="I275" s="361">
        <v>11</v>
      </c>
      <c r="J275" s="361">
        <v>11</v>
      </c>
      <c r="K275" s="361">
        <v>11</v>
      </c>
      <c r="L275" s="361">
        <v>11</v>
      </c>
      <c r="M275" s="361">
        <v>11</v>
      </c>
      <c r="N275" s="361">
        <v>11</v>
      </c>
      <c r="O275" s="362">
        <v>132</v>
      </c>
    </row>
    <row r="276" spans="2:15" ht="15.75" hidden="1">
      <c r="B276" s="373"/>
      <c r="C276" s="363"/>
      <c r="D276" s="363"/>
      <c r="E276" s="363"/>
      <c r="F276" s="363"/>
      <c r="G276" s="363"/>
      <c r="H276" s="363"/>
      <c r="I276" s="363"/>
      <c r="J276" s="363"/>
      <c r="K276" s="363"/>
      <c r="L276" s="363"/>
      <c r="M276" s="363"/>
      <c r="N276" s="363"/>
      <c r="O276" s="363"/>
    </row>
    <row r="278" spans="2:15" ht="18.75" hidden="1">
      <c r="B278" s="729" t="s">
        <v>370</v>
      </c>
      <c r="C278" s="729"/>
      <c r="D278" s="729"/>
      <c r="E278" s="729"/>
      <c r="F278" s="729"/>
      <c r="G278" s="729"/>
      <c r="H278" s="729"/>
      <c r="I278" s="729"/>
      <c r="J278" s="729"/>
      <c r="K278" s="729"/>
      <c r="L278" s="729"/>
      <c r="M278" s="729"/>
      <c r="N278" s="729"/>
      <c r="O278" s="729"/>
    </row>
    <row r="279" spans="2:15" ht="31.5" hidden="1">
      <c r="B279" s="350" t="s">
        <v>299</v>
      </c>
      <c r="C279" s="351" t="s">
        <v>350</v>
      </c>
      <c r="D279" s="351" t="s">
        <v>351</v>
      </c>
      <c r="E279" s="351" t="s">
        <v>352</v>
      </c>
      <c r="F279" s="351" t="s">
        <v>353</v>
      </c>
      <c r="G279" s="351" t="s">
        <v>354</v>
      </c>
      <c r="H279" s="351" t="s">
        <v>355</v>
      </c>
      <c r="I279" s="351" t="s">
        <v>356</v>
      </c>
      <c r="J279" s="351" t="s">
        <v>357</v>
      </c>
      <c r="K279" s="351" t="s">
        <v>358</v>
      </c>
      <c r="L279" s="351" t="s">
        <v>359</v>
      </c>
      <c r="M279" s="351" t="s">
        <v>360</v>
      </c>
      <c r="N279" s="351" t="s">
        <v>361</v>
      </c>
      <c r="O279" s="352" t="s">
        <v>335</v>
      </c>
    </row>
    <row r="280" spans="2:15" hidden="1">
      <c r="B280" s="354" t="s">
        <v>307</v>
      </c>
      <c r="C280" s="355">
        <v>2</v>
      </c>
      <c r="D280" s="355">
        <v>2</v>
      </c>
      <c r="E280" s="355">
        <v>2</v>
      </c>
      <c r="F280" s="355">
        <v>2</v>
      </c>
      <c r="G280" s="355">
        <v>2</v>
      </c>
      <c r="H280" s="355">
        <v>2</v>
      </c>
      <c r="I280" s="355">
        <v>2</v>
      </c>
      <c r="J280" s="355">
        <v>2</v>
      </c>
      <c r="K280" s="355">
        <v>2</v>
      </c>
      <c r="L280" s="355">
        <v>2</v>
      </c>
      <c r="M280" s="355">
        <v>2</v>
      </c>
      <c r="N280" s="355">
        <v>2</v>
      </c>
      <c r="O280" s="356">
        <v>24</v>
      </c>
    </row>
    <row r="281" spans="2:15" hidden="1">
      <c r="B281" s="372" t="s">
        <v>367</v>
      </c>
      <c r="C281" s="358">
        <v>9</v>
      </c>
      <c r="D281" s="358">
        <v>9</v>
      </c>
      <c r="E281" s="358">
        <v>9</v>
      </c>
      <c r="F281" s="358">
        <v>9</v>
      </c>
      <c r="G281" s="358">
        <v>9</v>
      </c>
      <c r="H281" s="358">
        <v>9</v>
      </c>
      <c r="I281" s="358">
        <v>9</v>
      </c>
      <c r="J281" s="358">
        <v>9</v>
      </c>
      <c r="K281" s="358">
        <v>9</v>
      </c>
      <c r="L281" s="358">
        <v>9</v>
      </c>
      <c r="M281" s="358">
        <v>9</v>
      </c>
      <c r="N281" s="358">
        <v>9</v>
      </c>
      <c r="O281" s="356">
        <v>108</v>
      </c>
    </row>
    <row r="282" spans="2:15" ht="15.75" hidden="1">
      <c r="B282" s="360" t="s">
        <v>321</v>
      </c>
      <c r="C282" s="361">
        <v>11</v>
      </c>
      <c r="D282" s="361">
        <v>11</v>
      </c>
      <c r="E282" s="361">
        <v>11</v>
      </c>
      <c r="F282" s="361">
        <v>11</v>
      </c>
      <c r="G282" s="361">
        <v>11</v>
      </c>
      <c r="H282" s="361">
        <v>11</v>
      </c>
      <c r="I282" s="361">
        <v>11</v>
      </c>
      <c r="J282" s="361">
        <v>11</v>
      </c>
      <c r="K282" s="361">
        <v>11</v>
      </c>
      <c r="L282" s="361">
        <v>11</v>
      </c>
      <c r="M282" s="361">
        <v>11</v>
      </c>
      <c r="N282" s="361">
        <v>11</v>
      </c>
      <c r="O282" s="362">
        <v>132</v>
      </c>
    </row>
    <row r="285" spans="2:15" ht="18.75" hidden="1">
      <c r="B285" s="727" t="s">
        <v>371</v>
      </c>
      <c r="C285" s="727"/>
      <c r="D285" s="727"/>
      <c r="E285" s="727"/>
      <c r="F285" s="727"/>
      <c r="G285" s="727"/>
      <c r="H285" s="727"/>
      <c r="I285" s="727"/>
      <c r="J285" s="727"/>
      <c r="K285" s="349"/>
      <c r="L285" s="349"/>
      <c r="M285" s="349"/>
      <c r="N285" s="349"/>
    </row>
    <row r="286" spans="2:15" ht="31.5" hidden="1">
      <c r="B286" s="350" t="s">
        <v>299</v>
      </c>
      <c r="C286" s="351" t="s">
        <v>300</v>
      </c>
      <c r="D286" s="351" t="s">
        <v>301</v>
      </c>
      <c r="E286" s="351" t="s">
        <v>302</v>
      </c>
      <c r="F286" s="351" t="s">
        <v>303</v>
      </c>
      <c r="G286" s="351" t="s">
        <v>304</v>
      </c>
      <c r="H286" s="351" t="s">
        <v>305</v>
      </c>
      <c r="I286" s="351" t="s">
        <v>306</v>
      </c>
      <c r="J286" s="352" t="s">
        <v>108</v>
      </c>
      <c r="K286" s="353"/>
      <c r="L286" s="353"/>
      <c r="M286" s="353"/>
      <c r="N286" s="353"/>
    </row>
    <row r="287" spans="2:15" hidden="1">
      <c r="B287" s="354" t="s">
        <v>372</v>
      </c>
      <c r="C287" s="364">
        <v>4400</v>
      </c>
      <c r="D287" s="364">
        <v>4400</v>
      </c>
      <c r="E287" s="364">
        <v>4400</v>
      </c>
      <c r="F287" s="364">
        <v>4400</v>
      </c>
      <c r="G287" s="364">
        <v>4400</v>
      </c>
      <c r="H287" s="364">
        <v>4400</v>
      </c>
      <c r="I287" s="364">
        <v>8800</v>
      </c>
      <c r="J287" s="365">
        <v>35200</v>
      </c>
      <c r="K287" s="366"/>
      <c r="L287" s="366"/>
      <c r="M287" s="366"/>
      <c r="N287" s="366"/>
    </row>
    <row r="288" spans="2:15" hidden="1">
      <c r="B288" s="354" t="s">
        <v>367</v>
      </c>
      <c r="C288" s="367">
        <v>19800</v>
      </c>
      <c r="D288" s="367">
        <v>19800</v>
      </c>
      <c r="E288" s="367">
        <v>19800</v>
      </c>
      <c r="F288" s="367">
        <v>19800</v>
      </c>
      <c r="G288" s="367">
        <v>19800</v>
      </c>
      <c r="H288" s="367">
        <v>19800</v>
      </c>
      <c r="I288" s="367">
        <v>22000</v>
      </c>
      <c r="J288" s="365">
        <v>140800</v>
      </c>
      <c r="K288" s="366"/>
      <c r="L288" s="366"/>
      <c r="M288" s="366"/>
      <c r="N288" s="366"/>
    </row>
    <row r="289" spans="2:15" hidden="1">
      <c r="B289" s="360" t="s">
        <v>321</v>
      </c>
      <c r="C289" s="369">
        <v>24200</v>
      </c>
      <c r="D289" s="369">
        <v>24200</v>
      </c>
      <c r="E289" s="369">
        <v>24200</v>
      </c>
      <c r="F289" s="369">
        <v>24200</v>
      </c>
      <c r="G289" s="369">
        <v>24200</v>
      </c>
      <c r="H289" s="369">
        <v>24200</v>
      </c>
      <c r="I289" s="369">
        <v>30800</v>
      </c>
      <c r="J289" s="370">
        <v>176000</v>
      </c>
      <c r="K289" s="371"/>
      <c r="L289" s="371"/>
      <c r="M289" s="371"/>
      <c r="N289" s="371"/>
    </row>
    <row r="292" spans="2:15" ht="18.75" hidden="1">
      <c r="B292" s="727" t="s">
        <v>373</v>
      </c>
      <c r="C292" s="727"/>
      <c r="D292" s="727"/>
      <c r="E292" s="727"/>
      <c r="F292" s="727"/>
      <c r="G292" s="727"/>
      <c r="H292" s="727"/>
      <c r="I292" s="727"/>
      <c r="J292" s="727"/>
      <c r="K292" s="727"/>
      <c r="L292" s="727"/>
      <c r="M292" s="727"/>
      <c r="N292" s="727"/>
      <c r="O292" s="727"/>
    </row>
    <row r="293" spans="2:15" ht="31.5" hidden="1">
      <c r="B293" s="350" t="s">
        <v>299</v>
      </c>
      <c r="C293" s="351" t="s">
        <v>323</v>
      </c>
      <c r="D293" s="351" t="s">
        <v>324</v>
      </c>
      <c r="E293" s="351" t="s">
        <v>325</v>
      </c>
      <c r="F293" s="351" t="s">
        <v>326</v>
      </c>
      <c r="G293" s="351" t="s">
        <v>327</v>
      </c>
      <c r="H293" s="351" t="s">
        <v>328</v>
      </c>
      <c r="I293" s="351" t="s">
        <v>329</v>
      </c>
      <c r="J293" s="351" t="s">
        <v>330</v>
      </c>
      <c r="K293" s="351" t="s">
        <v>331</v>
      </c>
      <c r="L293" s="351" t="s">
        <v>332</v>
      </c>
      <c r="M293" s="351" t="s">
        <v>333</v>
      </c>
      <c r="N293" s="351" t="s">
        <v>334</v>
      </c>
      <c r="O293" s="352" t="s">
        <v>335</v>
      </c>
    </row>
    <row r="294" spans="2:15" hidden="1">
      <c r="B294" s="354" t="s">
        <v>372</v>
      </c>
      <c r="C294" s="364">
        <v>4400</v>
      </c>
      <c r="D294" s="364">
        <v>4400</v>
      </c>
      <c r="E294" s="364">
        <v>4400</v>
      </c>
      <c r="F294" s="364">
        <v>4400</v>
      </c>
      <c r="G294" s="364">
        <v>4400</v>
      </c>
      <c r="H294" s="364">
        <v>4400</v>
      </c>
      <c r="I294" s="364">
        <v>4400</v>
      </c>
      <c r="J294" s="364">
        <v>4400</v>
      </c>
      <c r="K294" s="364">
        <v>4400</v>
      </c>
      <c r="L294" s="364">
        <v>4400</v>
      </c>
      <c r="M294" s="364">
        <v>4400</v>
      </c>
      <c r="N294" s="364">
        <v>4400</v>
      </c>
      <c r="O294" s="365">
        <v>52800</v>
      </c>
    </row>
    <row r="295" spans="2:15" hidden="1">
      <c r="B295" s="354" t="s">
        <v>367</v>
      </c>
      <c r="C295" s="367">
        <v>19800</v>
      </c>
      <c r="D295" s="367">
        <v>19800</v>
      </c>
      <c r="E295" s="367">
        <v>19800</v>
      </c>
      <c r="F295" s="367">
        <v>19800</v>
      </c>
      <c r="G295" s="367">
        <v>19800</v>
      </c>
      <c r="H295" s="367">
        <v>19800</v>
      </c>
      <c r="I295" s="367">
        <v>19800</v>
      </c>
      <c r="J295" s="367">
        <v>19800</v>
      </c>
      <c r="K295" s="367">
        <v>19800</v>
      </c>
      <c r="L295" s="367">
        <v>19800</v>
      </c>
      <c r="M295" s="367">
        <v>19800</v>
      </c>
      <c r="N295" s="367">
        <v>19800</v>
      </c>
      <c r="O295" s="365">
        <v>237600</v>
      </c>
    </row>
    <row r="296" spans="2:15" hidden="1">
      <c r="B296" s="360" t="s">
        <v>321</v>
      </c>
      <c r="C296" s="369">
        <v>24200</v>
      </c>
      <c r="D296" s="369">
        <v>24200</v>
      </c>
      <c r="E296" s="369">
        <v>24200</v>
      </c>
      <c r="F296" s="369">
        <v>24200</v>
      </c>
      <c r="G296" s="369">
        <v>24200</v>
      </c>
      <c r="H296" s="369">
        <v>24200</v>
      </c>
      <c r="I296" s="369">
        <v>24200</v>
      </c>
      <c r="J296" s="369">
        <v>24200</v>
      </c>
      <c r="K296" s="369">
        <v>24200</v>
      </c>
      <c r="L296" s="369">
        <v>24200</v>
      </c>
      <c r="M296" s="369">
        <v>24200</v>
      </c>
      <c r="N296" s="369">
        <v>24200</v>
      </c>
      <c r="O296" s="370">
        <v>290400</v>
      </c>
    </row>
    <row r="299" spans="2:15" ht="18.75" hidden="1">
      <c r="B299" s="727" t="s">
        <v>374</v>
      </c>
      <c r="C299" s="727"/>
      <c r="D299" s="727"/>
      <c r="E299" s="727"/>
      <c r="F299" s="727"/>
      <c r="G299" s="727"/>
      <c r="H299" s="727"/>
      <c r="I299" s="727"/>
      <c r="J299" s="727"/>
      <c r="K299" s="727"/>
      <c r="L299" s="727"/>
      <c r="M299" s="727"/>
      <c r="N299" s="727"/>
      <c r="O299" s="727"/>
    </row>
    <row r="300" spans="2:15" ht="31.5" hidden="1">
      <c r="B300" s="350" t="s">
        <v>299</v>
      </c>
      <c r="C300" s="351" t="s">
        <v>337</v>
      </c>
      <c r="D300" s="351" t="s">
        <v>338</v>
      </c>
      <c r="E300" s="351" t="s">
        <v>339</v>
      </c>
      <c r="F300" s="351" t="s">
        <v>340</v>
      </c>
      <c r="G300" s="351" t="s">
        <v>341</v>
      </c>
      <c r="H300" s="351" t="s">
        <v>342</v>
      </c>
      <c r="I300" s="351" t="s">
        <v>343</v>
      </c>
      <c r="J300" s="351" t="s">
        <v>344</v>
      </c>
      <c r="K300" s="351" t="s">
        <v>345</v>
      </c>
      <c r="L300" s="351" t="s">
        <v>346</v>
      </c>
      <c r="M300" s="351" t="s">
        <v>347</v>
      </c>
      <c r="N300" s="351" t="s">
        <v>348</v>
      </c>
      <c r="O300" s="352" t="s">
        <v>335</v>
      </c>
    </row>
    <row r="301" spans="2:15" hidden="1">
      <c r="B301" s="354" t="s">
        <v>372</v>
      </c>
      <c r="C301" s="364">
        <v>4400</v>
      </c>
      <c r="D301" s="364">
        <v>4400</v>
      </c>
      <c r="E301" s="364">
        <v>4400</v>
      </c>
      <c r="F301" s="364">
        <v>4400</v>
      </c>
      <c r="G301" s="364">
        <v>4400</v>
      </c>
      <c r="H301" s="364">
        <v>4400</v>
      </c>
      <c r="I301" s="364">
        <v>4400</v>
      </c>
      <c r="J301" s="364">
        <v>4400</v>
      </c>
      <c r="K301" s="364">
        <v>4400</v>
      </c>
      <c r="L301" s="364">
        <v>4400</v>
      </c>
      <c r="M301" s="364">
        <v>4400</v>
      </c>
      <c r="N301" s="364">
        <v>4400</v>
      </c>
      <c r="O301" s="365">
        <v>52800</v>
      </c>
    </row>
    <row r="302" spans="2:15" hidden="1">
      <c r="B302" s="354" t="s">
        <v>367</v>
      </c>
      <c r="C302" s="367">
        <v>19800</v>
      </c>
      <c r="D302" s="367">
        <v>19800</v>
      </c>
      <c r="E302" s="367">
        <v>19800</v>
      </c>
      <c r="F302" s="367">
        <v>19800</v>
      </c>
      <c r="G302" s="367">
        <v>19800</v>
      </c>
      <c r="H302" s="367">
        <v>19800</v>
      </c>
      <c r="I302" s="367">
        <v>19800</v>
      </c>
      <c r="J302" s="367">
        <v>19800</v>
      </c>
      <c r="K302" s="367">
        <v>19800</v>
      </c>
      <c r="L302" s="367">
        <v>19800</v>
      </c>
      <c r="M302" s="367">
        <v>19800</v>
      </c>
      <c r="N302" s="367">
        <v>19800</v>
      </c>
      <c r="O302" s="365">
        <v>237600</v>
      </c>
    </row>
    <row r="303" spans="2:15" hidden="1">
      <c r="B303" s="360" t="s">
        <v>321</v>
      </c>
      <c r="C303" s="369">
        <v>24200</v>
      </c>
      <c r="D303" s="369">
        <v>24200</v>
      </c>
      <c r="E303" s="369">
        <v>24200</v>
      </c>
      <c r="F303" s="369">
        <v>24200</v>
      </c>
      <c r="G303" s="369">
        <v>24200</v>
      </c>
      <c r="H303" s="369">
        <v>24200</v>
      </c>
      <c r="I303" s="369">
        <v>24200</v>
      </c>
      <c r="J303" s="369">
        <v>24200</v>
      </c>
      <c r="K303" s="369">
        <v>24200</v>
      </c>
      <c r="L303" s="369">
        <v>24200</v>
      </c>
      <c r="M303" s="369">
        <v>24200</v>
      </c>
      <c r="N303" s="369">
        <v>24200</v>
      </c>
      <c r="O303" s="370">
        <v>290400</v>
      </c>
    </row>
    <row r="306" spans="2:15" ht="18.75" hidden="1">
      <c r="B306" s="727" t="s">
        <v>375</v>
      </c>
      <c r="C306" s="727"/>
      <c r="D306" s="727"/>
      <c r="E306" s="727"/>
      <c r="F306" s="727"/>
      <c r="G306" s="727"/>
      <c r="H306" s="727"/>
      <c r="I306" s="727"/>
      <c r="J306" s="727"/>
      <c r="K306" s="727"/>
      <c r="L306" s="727"/>
      <c r="M306" s="727"/>
      <c r="N306" s="727"/>
      <c r="O306" s="727"/>
    </row>
    <row r="307" spans="2:15" ht="31.5" hidden="1">
      <c r="B307" s="350" t="s">
        <v>299</v>
      </c>
      <c r="C307" s="351" t="s">
        <v>350</v>
      </c>
      <c r="D307" s="351" t="s">
        <v>351</v>
      </c>
      <c r="E307" s="351" t="s">
        <v>352</v>
      </c>
      <c r="F307" s="351" t="s">
        <v>353</v>
      </c>
      <c r="G307" s="351" t="s">
        <v>354</v>
      </c>
      <c r="H307" s="351" t="s">
        <v>355</v>
      </c>
      <c r="I307" s="351" t="s">
        <v>356</v>
      </c>
      <c r="J307" s="351" t="s">
        <v>357</v>
      </c>
      <c r="K307" s="351" t="s">
        <v>358</v>
      </c>
      <c r="L307" s="351" t="s">
        <v>359</v>
      </c>
      <c r="M307" s="351" t="s">
        <v>360</v>
      </c>
      <c r="N307" s="351" t="s">
        <v>361</v>
      </c>
      <c r="O307" s="352" t="s">
        <v>335</v>
      </c>
    </row>
    <row r="308" spans="2:15" hidden="1">
      <c r="B308" s="354" t="s">
        <v>372</v>
      </c>
      <c r="C308" s="364">
        <v>4400</v>
      </c>
      <c r="D308" s="364">
        <v>4400</v>
      </c>
      <c r="E308" s="364">
        <v>4400</v>
      </c>
      <c r="F308" s="364">
        <v>4400</v>
      </c>
      <c r="G308" s="364">
        <v>4400</v>
      </c>
      <c r="H308" s="364">
        <v>4400</v>
      </c>
      <c r="I308" s="364">
        <v>4400</v>
      </c>
      <c r="J308" s="364">
        <v>4400</v>
      </c>
      <c r="K308" s="364">
        <v>4400</v>
      </c>
      <c r="L308" s="364">
        <v>4400</v>
      </c>
      <c r="M308" s="364">
        <v>4400</v>
      </c>
      <c r="N308" s="364">
        <v>4400</v>
      </c>
      <c r="O308" s="365">
        <v>52800</v>
      </c>
    </row>
    <row r="309" spans="2:15" hidden="1">
      <c r="B309" s="354" t="s">
        <v>367</v>
      </c>
      <c r="C309" s="367">
        <v>19800</v>
      </c>
      <c r="D309" s="367">
        <v>19800</v>
      </c>
      <c r="E309" s="367">
        <v>19800</v>
      </c>
      <c r="F309" s="367">
        <v>19800</v>
      </c>
      <c r="G309" s="367">
        <v>19800</v>
      </c>
      <c r="H309" s="367">
        <v>19800</v>
      </c>
      <c r="I309" s="367">
        <v>19800</v>
      </c>
      <c r="J309" s="367">
        <v>19800</v>
      </c>
      <c r="K309" s="367">
        <v>19800</v>
      </c>
      <c r="L309" s="367">
        <v>19800</v>
      </c>
      <c r="M309" s="367">
        <v>19800</v>
      </c>
      <c r="N309" s="367">
        <v>19800</v>
      </c>
      <c r="O309" s="365">
        <v>237600</v>
      </c>
    </row>
    <row r="310" spans="2:15" hidden="1">
      <c r="B310" s="360" t="s">
        <v>321</v>
      </c>
      <c r="C310" s="369">
        <v>24200</v>
      </c>
      <c r="D310" s="369">
        <v>24200</v>
      </c>
      <c r="E310" s="369">
        <v>24200</v>
      </c>
      <c r="F310" s="369">
        <v>24200</v>
      </c>
      <c r="G310" s="369">
        <v>24200</v>
      </c>
      <c r="H310" s="369">
        <v>24200</v>
      </c>
      <c r="I310" s="369">
        <v>24200</v>
      </c>
      <c r="J310" s="369">
        <v>24200</v>
      </c>
      <c r="K310" s="369">
        <v>24200</v>
      </c>
      <c r="L310" s="369">
        <v>24200</v>
      </c>
      <c r="M310" s="369">
        <v>24200</v>
      </c>
      <c r="N310" s="369">
        <v>24200</v>
      </c>
      <c r="O310" s="370">
        <v>290400</v>
      </c>
    </row>
  </sheetData>
  <mergeCells count="35">
    <mergeCell ref="B299:O299"/>
    <mergeCell ref="B306:O306"/>
    <mergeCell ref="B264:O264"/>
    <mergeCell ref="B271:O271"/>
    <mergeCell ref="B278:O278"/>
    <mergeCell ref="B285:J285"/>
    <mergeCell ref="B292:O292"/>
    <mergeCell ref="B181:J181"/>
    <mergeCell ref="B200:O200"/>
    <mergeCell ref="B219:O219"/>
    <mergeCell ref="B238:O238"/>
    <mergeCell ref="B257:J257"/>
    <mergeCell ref="B54:D54"/>
    <mergeCell ref="B109:J109"/>
    <mergeCell ref="B127:O127"/>
    <mergeCell ref="B145:O145"/>
    <mergeCell ref="B163:O163"/>
    <mergeCell ref="Q30:T30"/>
    <mergeCell ref="B46:D46"/>
    <mergeCell ref="B50:B51"/>
    <mergeCell ref="C50:C51"/>
    <mergeCell ref="D50:D51"/>
    <mergeCell ref="E50:H50"/>
    <mergeCell ref="I50:L50"/>
    <mergeCell ref="M50:P50"/>
    <mergeCell ref="Q50:T50"/>
    <mergeCell ref="D2:N2"/>
    <mergeCell ref="D3:N3"/>
    <mergeCell ref="B5:C5"/>
    <mergeCell ref="B30:B31"/>
    <mergeCell ref="C30:C31"/>
    <mergeCell ref="D30:D31"/>
    <mergeCell ref="E30:H30"/>
    <mergeCell ref="I30:L30"/>
    <mergeCell ref="M30:P30"/>
  </mergeCells>
  <hyperlinks>
    <hyperlink ref="R3" location="'Detalh Mensal Bolsas'!A1" display="Detalhamento mês a mês " xr:uid="{00000000-0004-0000-1100-000000000000}"/>
    <hyperlink ref="S5" location="capa!A1" display="Página Inicial" xr:uid="{00000000-0004-0000-1100-000001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60"/>
  <sheetViews>
    <sheetView showGridLines="0" showRowColHeaders="0" topLeftCell="A52" zoomScaleNormal="100" workbookViewId="0">
      <selection activeCell="B60" sqref="B60"/>
    </sheetView>
  </sheetViews>
  <sheetFormatPr defaultColWidth="0" defaultRowHeight="15" zeroHeight="1"/>
  <cols>
    <col min="1" max="1" width="3.7109375" style="66" customWidth="1"/>
    <col min="2" max="2" width="42.7109375" style="66" customWidth="1"/>
    <col min="3" max="3" width="27.7109375" style="66" customWidth="1"/>
    <col min="4" max="4" width="16.140625" style="66" customWidth="1"/>
    <col min="5" max="5" width="9" style="66" customWidth="1"/>
    <col min="6" max="6" width="13" style="66" customWidth="1"/>
    <col min="7" max="7" width="7.42578125" style="66" customWidth="1"/>
    <col min="8" max="8" width="13.7109375" style="66" customWidth="1"/>
    <col min="9" max="9" width="9.28515625" style="66" customWidth="1"/>
    <col min="10" max="10" width="12.140625" style="66" customWidth="1"/>
    <col min="11" max="11" width="9.140625" style="66" customWidth="1"/>
    <col min="12" max="12" width="13.7109375" style="66" customWidth="1"/>
    <col min="13" max="13" width="9.42578125" style="66" customWidth="1"/>
    <col min="14" max="14" width="12.85546875" style="66" customWidth="1"/>
    <col min="15" max="15" width="8.42578125" style="66" customWidth="1"/>
    <col min="16" max="16" width="13.140625" style="66" customWidth="1"/>
    <col min="17" max="17" width="9" style="66" customWidth="1"/>
    <col min="18" max="18" width="13.140625" style="66" customWidth="1"/>
    <col min="19" max="19" width="8.5703125" style="66" customWidth="1"/>
    <col min="20" max="20" width="13.85546875" style="66" customWidth="1"/>
    <col min="21" max="21" width="14.85546875" style="66" customWidth="1"/>
    <col min="22" max="22" width="12" style="66" customWidth="1"/>
    <col min="23" max="1025" width="12" style="66" hidden="1" customWidth="1"/>
    <col min="1026" max="16384" width="9.140625" hidden="1"/>
  </cols>
  <sheetData>
    <row r="1" spans="2:21" ht="92.65" customHeight="1">
      <c r="B1" s="730"/>
      <c r="C1" s="730"/>
      <c r="D1" s="730"/>
      <c r="E1" s="730"/>
    </row>
    <row r="2" spans="2:21" ht="17.25" customHeight="1">
      <c r="B2" s="375"/>
      <c r="C2" s="375"/>
      <c r="D2" s="375"/>
      <c r="E2" s="375"/>
      <c r="F2" s="376" t="s">
        <v>376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2:21" ht="16.5" customHeight="1">
      <c r="B3" s="375"/>
      <c r="C3" s="375"/>
      <c r="D3" s="375"/>
      <c r="E3" s="375"/>
      <c r="F3" s="377" t="s">
        <v>377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378"/>
      <c r="S3" s="379"/>
      <c r="T3" s="380" t="s">
        <v>286</v>
      </c>
      <c r="U3" s="378"/>
    </row>
    <row r="4" spans="2:21" ht="16.5" customHeight="1">
      <c r="B4" s="375"/>
      <c r="C4" s="375"/>
      <c r="D4" s="375"/>
      <c r="E4" s="375"/>
      <c r="F4" s="375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2:21" ht="17.100000000000001" customHeight="1">
      <c r="B5" s="381"/>
      <c r="C5" s="382"/>
      <c r="D5" s="383"/>
      <c r="E5" s="383"/>
      <c r="F5" s="375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675" t="s">
        <v>2</v>
      </c>
      <c r="U5" s="675"/>
    </row>
    <row r="6" spans="2:21" s="68" customFormat="1" ht="17.100000000000001" customHeight="1">
      <c r="B6" s="183"/>
      <c r="C6" s="384"/>
      <c r="D6" s="206"/>
      <c r="E6" s="206"/>
      <c r="F6" s="299"/>
      <c r="T6" s="385"/>
      <c r="U6" s="385"/>
    </row>
    <row r="7" spans="2:21" ht="22.5" customHeight="1">
      <c r="B7" s="705" t="s">
        <v>378</v>
      </c>
      <c r="C7" s="705"/>
      <c r="D7" s="705"/>
      <c r="E7" s="705"/>
      <c r="F7" s="705"/>
      <c r="G7" s="705"/>
      <c r="H7" s="705"/>
      <c r="I7" s="705"/>
      <c r="J7" s="705"/>
      <c r="K7" s="705"/>
      <c r="L7" s="705"/>
    </row>
    <row r="8" spans="2:21" ht="22.5" customHeight="1"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</row>
    <row r="9" spans="2:21" ht="22.5" customHeight="1">
      <c r="B9" s="301" t="s">
        <v>288</v>
      </c>
      <c r="C9" s="300"/>
      <c r="D9" s="300"/>
      <c r="E9" s="300"/>
      <c r="F9" s="300"/>
      <c r="G9" s="300"/>
      <c r="H9" s="243"/>
      <c r="I9" s="243"/>
      <c r="J9" s="243"/>
      <c r="K9" s="243"/>
      <c r="L9" s="243"/>
    </row>
    <row r="10" spans="2:21" ht="22.5" customHeight="1">
      <c r="B10" s="302">
        <f>SUM(G46,K46,O46,S46)</f>
        <v>5345</v>
      </c>
      <c r="C10" s="300"/>
      <c r="D10" s="300"/>
      <c r="E10" s="300"/>
      <c r="F10" s="300"/>
      <c r="G10" s="300"/>
      <c r="H10" s="243"/>
      <c r="I10" s="243"/>
      <c r="J10" s="243"/>
      <c r="K10" s="243"/>
      <c r="L10" s="243"/>
    </row>
    <row r="11" spans="2:21" ht="22.5" customHeight="1">
      <c r="B11" s="300"/>
      <c r="C11" s="300"/>
      <c r="D11" s="300"/>
      <c r="E11" s="300"/>
      <c r="F11" s="300"/>
      <c r="G11" s="300"/>
      <c r="H11" s="243"/>
      <c r="I11" s="243"/>
      <c r="J11" s="243"/>
      <c r="K11" s="243"/>
      <c r="L11" s="243"/>
    </row>
    <row r="12" spans="2:21" ht="22.5" customHeight="1">
      <c r="B12" s="303" t="s">
        <v>289</v>
      </c>
      <c r="C12" s="304"/>
      <c r="D12" s="65"/>
      <c r="E12" s="65"/>
      <c r="F12" s="65"/>
      <c r="G12" s="65"/>
      <c r="H12" s="243"/>
      <c r="I12" s="243"/>
      <c r="J12" s="243"/>
      <c r="K12" s="243"/>
      <c r="L12" s="243"/>
    </row>
    <row r="13" spans="2:21" ht="22.5" customHeight="1">
      <c r="B13" s="305">
        <f>SUM(H46,L46,P46,T46)</f>
        <v>3748500</v>
      </c>
      <c r="C13" s="304"/>
      <c r="D13" s="65"/>
      <c r="E13" s="65"/>
      <c r="F13" s="65"/>
      <c r="G13" s="65"/>
      <c r="H13" s="243"/>
      <c r="I13" s="243"/>
      <c r="J13" s="243"/>
      <c r="K13" s="243"/>
      <c r="L13" s="243"/>
    </row>
    <row r="14" spans="2:21" ht="22.5" customHeight="1">
      <c r="B14" s="306"/>
      <c r="C14" s="306"/>
      <c r="D14" s="21"/>
      <c r="E14" s="21"/>
      <c r="F14" s="21"/>
      <c r="G14" s="21"/>
      <c r="H14" s="243"/>
      <c r="I14" s="243"/>
      <c r="J14" s="243"/>
      <c r="K14" s="243"/>
      <c r="L14" s="243"/>
    </row>
    <row r="15" spans="2:21" ht="22.5" customHeight="1">
      <c r="B15" s="301" t="s">
        <v>290</v>
      </c>
      <c r="C15" s="306"/>
      <c r="D15" s="21"/>
      <c r="E15" s="21"/>
      <c r="F15" s="21"/>
      <c r="G15" s="21"/>
      <c r="H15" s="243"/>
      <c r="I15" s="243"/>
      <c r="J15" s="243"/>
      <c r="K15" s="243"/>
      <c r="L15" s="243"/>
    </row>
    <row r="16" spans="2:21" ht="22.5" customHeight="1">
      <c r="B16" s="302">
        <f>SUM(G55,K55,O55,S55)</f>
        <v>1253</v>
      </c>
      <c r="C16" s="306"/>
      <c r="D16" s="21"/>
      <c r="E16" s="21"/>
      <c r="F16" s="21"/>
      <c r="G16" s="21"/>
      <c r="H16" s="243"/>
      <c r="I16" s="243"/>
      <c r="J16" s="243"/>
      <c r="K16" s="243"/>
      <c r="L16" s="243"/>
    </row>
    <row r="17" spans="2:22" ht="22.5" customHeight="1">
      <c r="B17" s="300"/>
      <c r="C17" s="306"/>
      <c r="D17" s="21"/>
      <c r="E17" s="21"/>
      <c r="F17" s="21"/>
      <c r="G17" s="21"/>
      <c r="H17" s="243"/>
      <c r="I17" s="243"/>
      <c r="J17" s="243"/>
      <c r="K17" s="243"/>
      <c r="L17" s="243"/>
    </row>
    <row r="18" spans="2:22" ht="22.5" customHeight="1">
      <c r="B18" s="304"/>
      <c r="C18" s="306"/>
      <c r="D18" s="21"/>
      <c r="E18" s="21"/>
      <c r="F18" s="21"/>
      <c r="G18" s="21"/>
      <c r="H18" s="243"/>
      <c r="I18" s="243"/>
      <c r="J18" s="243"/>
      <c r="K18" s="243"/>
      <c r="L18" s="243"/>
    </row>
    <row r="19" spans="2:22" ht="22.5" customHeight="1">
      <c r="B19" s="303" t="s">
        <v>291</v>
      </c>
      <c r="C19" s="306"/>
      <c r="D19" s="21"/>
      <c r="E19" s="21"/>
      <c r="F19" s="21"/>
      <c r="G19" s="21"/>
      <c r="H19" s="243"/>
      <c r="I19" s="243"/>
      <c r="J19" s="243"/>
      <c r="K19" s="243"/>
      <c r="L19" s="243"/>
    </row>
    <row r="20" spans="2:22" ht="22.5" customHeight="1">
      <c r="B20" s="305">
        <f>SUM(H55,L55,P55,T55)</f>
        <v>1084600</v>
      </c>
      <c r="C20" s="306"/>
      <c r="D20" s="21"/>
      <c r="E20" s="21"/>
      <c r="F20" s="21"/>
      <c r="G20" s="21"/>
      <c r="H20" s="243"/>
      <c r="I20" s="243"/>
      <c r="J20" s="243"/>
      <c r="K20" s="243"/>
      <c r="L20" s="243"/>
    </row>
    <row r="21" spans="2:22" ht="22.5" customHeight="1">
      <c r="B21" s="306"/>
      <c r="C21" s="306"/>
      <c r="D21" s="21"/>
      <c r="E21" s="21"/>
      <c r="F21" s="21"/>
      <c r="G21" s="21"/>
      <c r="H21" s="243"/>
      <c r="I21" s="243"/>
      <c r="J21" s="243"/>
      <c r="K21" s="243"/>
      <c r="L21" s="243"/>
    </row>
    <row r="22" spans="2:22" ht="22.5" customHeight="1">
      <c r="B22" s="301" t="s">
        <v>292</v>
      </c>
      <c r="C22" s="306"/>
      <c r="D22" s="21"/>
      <c r="E22" s="21"/>
      <c r="F22" s="21"/>
      <c r="G22" s="21"/>
      <c r="H22" s="386"/>
      <c r="I22" s="243"/>
      <c r="J22" s="243"/>
      <c r="K22" s="243"/>
      <c r="L22" s="243"/>
    </row>
    <row r="23" spans="2:22" ht="22.5" customHeight="1">
      <c r="B23" s="302">
        <f>SUM(B10,B16)</f>
        <v>6598</v>
      </c>
      <c r="C23" s="306"/>
      <c r="D23" s="21"/>
      <c r="E23" s="21"/>
      <c r="F23" s="21"/>
      <c r="G23" s="21"/>
      <c r="H23" s="386"/>
      <c r="I23" s="243"/>
      <c r="J23" s="243"/>
      <c r="K23" s="243"/>
      <c r="L23" s="243"/>
    </row>
    <row r="24" spans="2:22" ht="22.5" customHeight="1">
      <c r="B24" s="306"/>
      <c r="C24" s="306"/>
      <c r="D24" s="21"/>
      <c r="E24" s="21"/>
      <c r="F24" s="21"/>
      <c r="G24" s="21"/>
      <c r="H24" s="243"/>
      <c r="I24" s="243"/>
      <c r="J24" s="243"/>
      <c r="K24" s="243"/>
      <c r="L24" s="243"/>
    </row>
    <row r="25" spans="2:22" ht="22.5" customHeight="1">
      <c r="B25" s="303" t="s">
        <v>293</v>
      </c>
      <c r="C25" s="306"/>
      <c r="D25" s="21"/>
      <c r="E25" s="21"/>
      <c r="F25" s="21"/>
      <c r="G25" s="21"/>
      <c r="H25" s="243"/>
      <c r="I25" s="243"/>
      <c r="J25" s="243"/>
      <c r="K25" s="243"/>
      <c r="L25" s="243"/>
    </row>
    <row r="26" spans="2:22" ht="22.5" customHeight="1">
      <c r="B26" s="305">
        <f>SUM(B13,B20)</f>
        <v>4833100</v>
      </c>
      <c r="C26" s="306"/>
      <c r="D26" s="21"/>
      <c r="E26" s="21"/>
      <c r="F26" s="21"/>
      <c r="G26" s="21"/>
      <c r="H26" s="243"/>
      <c r="I26" s="243"/>
      <c r="J26" s="243"/>
      <c r="K26" s="243"/>
      <c r="L26" s="243"/>
    </row>
    <row r="27" spans="2:22" ht="22.5" customHeight="1"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</row>
    <row r="28" spans="2:22" ht="22.5" customHeight="1"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</row>
    <row r="29" spans="2:22" ht="15.75">
      <c r="B29" s="307" t="s">
        <v>506</v>
      </c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10"/>
      <c r="N29" s="310"/>
      <c r="O29" s="310"/>
      <c r="P29" s="310"/>
      <c r="Q29" s="311"/>
      <c r="R29" s="311"/>
      <c r="S29" s="311"/>
      <c r="T29" s="311"/>
      <c r="U29" s="311"/>
    </row>
    <row r="30" spans="2:22" ht="13.9" customHeight="1">
      <c r="B30" s="688" t="s">
        <v>5</v>
      </c>
      <c r="C30" s="688" t="s">
        <v>6</v>
      </c>
      <c r="D30" s="697" t="s">
        <v>153</v>
      </c>
      <c r="E30" s="731">
        <v>2016</v>
      </c>
      <c r="F30" s="731"/>
      <c r="G30" s="731"/>
      <c r="H30" s="731"/>
      <c r="I30" s="723">
        <v>2017</v>
      </c>
      <c r="J30" s="723"/>
      <c r="K30" s="723"/>
      <c r="L30" s="723"/>
      <c r="M30" s="732">
        <v>2018</v>
      </c>
      <c r="N30" s="732"/>
      <c r="O30" s="732"/>
      <c r="P30" s="732"/>
      <c r="Q30" s="732">
        <v>2019</v>
      </c>
      <c r="R30" s="732"/>
      <c r="S30" s="732"/>
      <c r="T30" s="732"/>
      <c r="U30" s="312"/>
    </row>
    <row r="31" spans="2:22" ht="43.5" customHeight="1">
      <c r="B31" s="688"/>
      <c r="C31" s="688"/>
      <c r="D31" s="697"/>
      <c r="E31" s="274" t="s">
        <v>379</v>
      </c>
      <c r="F31" s="313" t="s">
        <v>380</v>
      </c>
      <c r="G31" s="221" t="s">
        <v>296</v>
      </c>
      <c r="H31" s="387" t="s">
        <v>297</v>
      </c>
      <c r="I31" s="221" t="s">
        <v>381</v>
      </c>
      <c r="J31" s="387" t="s">
        <v>380</v>
      </c>
      <c r="K31" s="221" t="s">
        <v>296</v>
      </c>
      <c r="L31" s="388" t="s">
        <v>297</v>
      </c>
      <c r="M31" s="274" t="s">
        <v>381</v>
      </c>
      <c r="N31" s="388" t="s">
        <v>380</v>
      </c>
      <c r="O31" s="221" t="s">
        <v>296</v>
      </c>
      <c r="P31" s="388" t="s">
        <v>297</v>
      </c>
      <c r="Q31" s="221" t="s">
        <v>381</v>
      </c>
      <c r="R31" s="387" t="s">
        <v>380</v>
      </c>
      <c r="S31" s="221" t="s">
        <v>296</v>
      </c>
      <c r="T31" s="221" t="s">
        <v>297</v>
      </c>
      <c r="U31" s="311"/>
    </row>
    <row r="32" spans="2:22">
      <c r="B32" s="176" t="s">
        <v>98</v>
      </c>
      <c r="C32" s="177" t="s">
        <v>23</v>
      </c>
      <c r="D32" s="331" t="s">
        <v>21</v>
      </c>
      <c r="E32" s="335">
        <v>7</v>
      </c>
      <c r="F32" s="336">
        <v>5250</v>
      </c>
      <c r="G32" s="389">
        <v>84</v>
      </c>
      <c r="H32" s="336">
        <v>63000</v>
      </c>
      <c r="I32" s="390">
        <v>8.3333333333333304</v>
      </c>
      <c r="J32" s="336">
        <v>6250</v>
      </c>
      <c r="K32" s="389">
        <v>100</v>
      </c>
      <c r="L32" s="336">
        <v>75000</v>
      </c>
      <c r="M32" s="335">
        <v>8.8333333333333304</v>
      </c>
      <c r="N32" s="336">
        <v>6625</v>
      </c>
      <c r="O32" s="337">
        <v>106</v>
      </c>
      <c r="P32" s="336">
        <v>79500</v>
      </c>
      <c r="Q32" s="335">
        <v>8</v>
      </c>
      <c r="R32" s="336">
        <v>5187.5</v>
      </c>
      <c r="S32" s="389">
        <v>106</v>
      </c>
      <c r="T32" s="321">
        <v>62250</v>
      </c>
      <c r="U32" s="391"/>
      <c r="V32" s="311"/>
    </row>
    <row r="33" spans="2:21">
      <c r="B33" s="182" t="s">
        <v>22</v>
      </c>
      <c r="C33" s="177" t="s">
        <v>23</v>
      </c>
      <c r="D33" s="338" t="s">
        <v>24</v>
      </c>
      <c r="E33" s="390">
        <v>7.5</v>
      </c>
      <c r="F33" s="336">
        <v>5625</v>
      </c>
      <c r="G33" s="389">
        <v>90</v>
      </c>
      <c r="H33" s="336">
        <v>67500</v>
      </c>
      <c r="I33" s="390">
        <v>10</v>
      </c>
      <c r="J33" s="336">
        <v>7500</v>
      </c>
      <c r="K33" s="389">
        <v>120</v>
      </c>
      <c r="L33" s="336">
        <v>90000</v>
      </c>
      <c r="M33" s="390">
        <v>10</v>
      </c>
      <c r="N33" s="336">
        <v>7500</v>
      </c>
      <c r="O33" s="389">
        <v>120</v>
      </c>
      <c r="P33" s="336">
        <v>90000</v>
      </c>
      <c r="Q33" s="390">
        <v>10</v>
      </c>
      <c r="R33" s="336">
        <v>6625</v>
      </c>
      <c r="S33" s="389">
        <v>120</v>
      </c>
      <c r="T33" s="321">
        <v>79500</v>
      </c>
      <c r="U33" s="391"/>
    </row>
    <row r="34" spans="2:21">
      <c r="B34" s="182" t="s">
        <v>87</v>
      </c>
      <c r="C34" s="177" t="s">
        <v>23</v>
      </c>
      <c r="D34" s="338" t="s">
        <v>26</v>
      </c>
      <c r="E34" s="390">
        <v>6.4166666666666696</v>
      </c>
      <c r="F34" s="336">
        <v>4812.5</v>
      </c>
      <c r="G34" s="389">
        <v>77</v>
      </c>
      <c r="H34" s="336">
        <v>57750</v>
      </c>
      <c r="I34" s="390">
        <v>6.8333333333333304</v>
      </c>
      <c r="J34" s="336">
        <v>5125</v>
      </c>
      <c r="K34" s="389">
        <v>82</v>
      </c>
      <c r="L34" s="336">
        <v>61500</v>
      </c>
      <c r="M34" s="390">
        <v>8</v>
      </c>
      <c r="N34" s="336">
        <v>6000</v>
      </c>
      <c r="O34" s="389">
        <v>96</v>
      </c>
      <c r="P34" s="336">
        <v>72000</v>
      </c>
      <c r="Q34" s="390">
        <v>8</v>
      </c>
      <c r="R34" s="336">
        <v>5250</v>
      </c>
      <c r="S34" s="389">
        <v>96</v>
      </c>
      <c r="T34" s="321">
        <v>63000</v>
      </c>
      <c r="U34" s="391"/>
    </row>
    <row r="35" spans="2:21">
      <c r="B35" s="182" t="s">
        <v>156</v>
      </c>
      <c r="C35" s="177" t="s">
        <v>23</v>
      </c>
      <c r="D35" s="338" t="s">
        <v>12</v>
      </c>
      <c r="E35" s="390">
        <v>7.3333333333333304</v>
      </c>
      <c r="F35" s="336">
        <v>5500</v>
      </c>
      <c r="G35" s="389">
        <v>88</v>
      </c>
      <c r="H35" s="336">
        <v>66000</v>
      </c>
      <c r="I35" s="390">
        <v>10</v>
      </c>
      <c r="J35" s="336">
        <v>7500</v>
      </c>
      <c r="K35" s="389">
        <v>120</v>
      </c>
      <c r="L35" s="336">
        <v>90000</v>
      </c>
      <c r="M35" s="390">
        <v>10</v>
      </c>
      <c r="N35" s="336">
        <v>7500</v>
      </c>
      <c r="O35" s="389">
        <v>120</v>
      </c>
      <c r="P35" s="336">
        <v>90000</v>
      </c>
      <c r="Q35" s="390">
        <v>10</v>
      </c>
      <c r="R35" s="336">
        <v>6750</v>
      </c>
      <c r="S35" s="389">
        <v>120</v>
      </c>
      <c r="T35" s="321">
        <v>81000</v>
      </c>
      <c r="U35" s="391"/>
    </row>
    <row r="36" spans="2:21">
      <c r="B36" s="182" t="s">
        <v>30</v>
      </c>
      <c r="C36" s="177" t="s">
        <v>23</v>
      </c>
      <c r="D36" s="338" t="s">
        <v>18</v>
      </c>
      <c r="E36" s="390">
        <v>9.9166666666666696</v>
      </c>
      <c r="F36" s="336">
        <v>7437.5</v>
      </c>
      <c r="G36" s="389">
        <v>119</v>
      </c>
      <c r="H36" s="336">
        <v>89250</v>
      </c>
      <c r="I36" s="390">
        <v>9.5</v>
      </c>
      <c r="J36" s="336">
        <v>7125</v>
      </c>
      <c r="K36" s="389">
        <v>114</v>
      </c>
      <c r="L36" s="336">
        <v>85500</v>
      </c>
      <c r="M36" s="390">
        <v>9.75</v>
      </c>
      <c r="N36" s="336">
        <v>7312.5</v>
      </c>
      <c r="O36" s="389">
        <v>117</v>
      </c>
      <c r="P36" s="336">
        <v>87750</v>
      </c>
      <c r="Q36" s="390">
        <v>9</v>
      </c>
      <c r="R36" s="336">
        <v>6125</v>
      </c>
      <c r="S36" s="389">
        <v>117</v>
      </c>
      <c r="T36" s="321">
        <v>73500</v>
      </c>
      <c r="U36" s="391"/>
    </row>
    <row r="37" spans="2:21">
      <c r="B37" s="182" t="s">
        <v>31</v>
      </c>
      <c r="C37" s="177" t="s">
        <v>23</v>
      </c>
      <c r="D37" s="338" t="s">
        <v>10</v>
      </c>
      <c r="E37" s="390">
        <v>6.0833333333333304</v>
      </c>
      <c r="F37" s="336">
        <v>4562.5</v>
      </c>
      <c r="G37" s="389">
        <v>73</v>
      </c>
      <c r="H37" s="336">
        <v>54750</v>
      </c>
      <c r="I37" s="390">
        <v>3.0833333333333299</v>
      </c>
      <c r="J37" s="336">
        <v>2312.5</v>
      </c>
      <c r="K37" s="389">
        <v>37</v>
      </c>
      <c r="L37" s="336">
        <v>27750</v>
      </c>
      <c r="M37" s="390">
        <v>2.1666666666666701</v>
      </c>
      <c r="N37" s="336">
        <v>1625</v>
      </c>
      <c r="O37" s="389">
        <v>26</v>
      </c>
      <c r="P37" s="336">
        <v>19500</v>
      </c>
      <c r="Q37" s="390">
        <v>3</v>
      </c>
      <c r="R37" s="336">
        <v>1625</v>
      </c>
      <c r="S37" s="389">
        <v>26</v>
      </c>
      <c r="T37" s="321">
        <v>19500</v>
      </c>
      <c r="U37" s="391"/>
    </row>
    <row r="38" spans="2:21">
      <c r="B38" s="182" t="s">
        <v>29</v>
      </c>
      <c r="C38" s="177" t="s">
        <v>23</v>
      </c>
      <c r="D38" s="338" t="s">
        <v>21</v>
      </c>
      <c r="E38" s="390">
        <v>8.4166666666666696</v>
      </c>
      <c r="F38" s="336">
        <v>6312.5</v>
      </c>
      <c r="G38" s="389">
        <v>101</v>
      </c>
      <c r="H38" s="336">
        <v>75750</v>
      </c>
      <c r="I38" s="390">
        <v>8.75</v>
      </c>
      <c r="J38" s="336">
        <v>6562.5</v>
      </c>
      <c r="K38" s="389">
        <v>105</v>
      </c>
      <c r="L38" s="336">
        <v>78750</v>
      </c>
      <c r="M38" s="390">
        <v>9.8333333333333304</v>
      </c>
      <c r="N38" s="336">
        <v>7375</v>
      </c>
      <c r="O38" s="389">
        <v>118</v>
      </c>
      <c r="P38" s="336">
        <v>88500</v>
      </c>
      <c r="Q38" s="390">
        <v>9</v>
      </c>
      <c r="R38" s="336">
        <v>5562</v>
      </c>
      <c r="S38" s="389">
        <v>118</v>
      </c>
      <c r="T38" s="321">
        <v>66750</v>
      </c>
      <c r="U38" s="391"/>
    </row>
    <row r="39" spans="2:21">
      <c r="B39" s="182" t="s">
        <v>32</v>
      </c>
      <c r="C39" s="177" t="s">
        <v>33</v>
      </c>
      <c r="D39" s="338" t="s">
        <v>18</v>
      </c>
      <c r="E39" s="390">
        <v>7.25</v>
      </c>
      <c r="F39" s="336">
        <v>5437.5</v>
      </c>
      <c r="G39" s="389">
        <v>87</v>
      </c>
      <c r="H39" s="336">
        <v>65250</v>
      </c>
      <c r="I39" s="390">
        <v>9.1666666666666696</v>
      </c>
      <c r="J39" s="336">
        <v>6875</v>
      </c>
      <c r="K39" s="389">
        <v>110</v>
      </c>
      <c r="L39" s="336">
        <v>82500</v>
      </c>
      <c r="M39" s="390">
        <v>9</v>
      </c>
      <c r="N39" s="336">
        <v>687.5</v>
      </c>
      <c r="O39" s="389">
        <v>111</v>
      </c>
      <c r="P39" s="336">
        <v>8250</v>
      </c>
      <c r="Q39" s="390">
        <v>8</v>
      </c>
      <c r="R39" s="336">
        <v>6250</v>
      </c>
      <c r="S39" s="389">
        <v>100</v>
      </c>
      <c r="T39" s="321">
        <v>75000</v>
      </c>
      <c r="U39" s="391"/>
    </row>
    <row r="40" spans="2:21">
      <c r="B40" s="182" t="s">
        <v>93</v>
      </c>
      <c r="C40" s="177" t="s">
        <v>33</v>
      </c>
      <c r="D40" s="338" t="s">
        <v>10</v>
      </c>
      <c r="E40" s="390">
        <v>7.5</v>
      </c>
      <c r="F40" s="336">
        <v>5625</v>
      </c>
      <c r="G40" s="389">
        <v>90</v>
      </c>
      <c r="H40" s="336">
        <v>67500</v>
      </c>
      <c r="I40" s="390">
        <v>10</v>
      </c>
      <c r="J40" s="336">
        <v>7500</v>
      </c>
      <c r="K40" s="389">
        <v>120</v>
      </c>
      <c r="L40" s="336">
        <v>90000</v>
      </c>
      <c r="M40" s="390">
        <v>10</v>
      </c>
      <c r="N40" s="336">
        <v>7500</v>
      </c>
      <c r="O40" s="389">
        <v>120</v>
      </c>
      <c r="P40" s="336">
        <v>90000</v>
      </c>
      <c r="Q40" s="390">
        <v>10</v>
      </c>
      <c r="R40" s="336">
        <v>6250</v>
      </c>
      <c r="S40" s="389">
        <v>120</v>
      </c>
      <c r="T40" s="321">
        <v>75000</v>
      </c>
      <c r="U40" s="391"/>
    </row>
    <row r="41" spans="2:21">
      <c r="B41" s="182" t="s">
        <v>36</v>
      </c>
      <c r="C41" s="177" t="s">
        <v>33</v>
      </c>
      <c r="D41" s="338" t="s">
        <v>10</v>
      </c>
      <c r="E41" s="390">
        <v>3.9166666666666701</v>
      </c>
      <c r="F41" s="336">
        <v>2937.5</v>
      </c>
      <c r="G41" s="389">
        <v>47</v>
      </c>
      <c r="H41" s="336">
        <v>35250</v>
      </c>
      <c r="I41" s="390">
        <v>11</v>
      </c>
      <c r="J41" s="336">
        <v>8250</v>
      </c>
      <c r="K41" s="389">
        <v>132</v>
      </c>
      <c r="L41" s="336">
        <v>99000</v>
      </c>
      <c r="M41" s="390">
        <v>9.3333333333333304</v>
      </c>
      <c r="N41" s="336">
        <v>7000</v>
      </c>
      <c r="O41" s="389">
        <v>112</v>
      </c>
      <c r="P41" s="336">
        <v>84000</v>
      </c>
      <c r="Q41" s="390">
        <v>9</v>
      </c>
      <c r="R41" s="336">
        <v>6000</v>
      </c>
      <c r="S41" s="389">
        <v>112</v>
      </c>
      <c r="T41" s="321">
        <v>72000</v>
      </c>
      <c r="U41" s="391"/>
    </row>
    <row r="42" spans="2:21">
      <c r="B42" s="182" t="s">
        <v>157</v>
      </c>
      <c r="C42" s="177" t="s">
        <v>38</v>
      </c>
      <c r="D42" s="338" t="s">
        <v>39</v>
      </c>
      <c r="E42" s="390">
        <v>0</v>
      </c>
      <c r="F42" s="336">
        <v>0</v>
      </c>
      <c r="G42" s="389">
        <v>0</v>
      </c>
      <c r="H42" s="336">
        <v>0</v>
      </c>
      <c r="I42" s="390">
        <v>9.1666666666666696</v>
      </c>
      <c r="J42" s="336">
        <v>6875</v>
      </c>
      <c r="K42" s="389">
        <v>110</v>
      </c>
      <c r="L42" s="336">
        <v>82500</v>
      </c>
      <c r="M42" s="390">
        <v>10</v>
      </c>
      <c r="N42" s="336">
        <v>7500</v>
      </c>
      <c r="O42" s="389">
        <v>120</v>
      </c>
      <c r="P42" s="336">
        <v>90000</v>
      </c>
      <c r="Q42" s="390">
        <v>10</v>
      </c>
      <c r="R42" s="336">
        <v>6187.5</v>
      </c>
      <c r="S42" s="389">
        <v>120</v>
      </c>
      <c r="T42" s="321">
        <v>74250</v>
      </c>
      <c r="U42" s="391"/>
    </row>
    <row r="43" spans="2:21">
      <c r="B43" s="182" t="s">
        <v>95</v>
      </c>
      <c r="C43" s="177" t="s">
        <v>38</v>
      </c>
      <c r="D43" s="338" t="s">
        <v>10</v>
      </c>
      <c r="E43" s="390">
        <v>5.8333333333333304</v>
      </c>
      <c r="F43" s="336">
        <v>4375</v>
      </c>
      <c r="G43" s="389">
        <v>70</v>
      </c>
      <c r="H43" s="336">
        <v>52500</v>
      </c>
      <c r="I43" s="390">
        <v>7.5833333333333304</v>
      </c>
      <c r="J43" s="336">
        <v>5687.5</v>
      </c>
      <c r="K43" s="389">
        <v>91</v>
      </c>
      <c r="L43" s="336">
        <v>68250</v>
      </c>
      <c r="M43" s="390">
        <v>9</v>
      </c>
      <c r="N43" s="336">
        <v>6750</v>
      </c>
      <c r="O43" s="389">
        <v>108</v>
      </c>
      <c r="P43" s="336">
        <v>81000</v>
      </c>
      <c r="Q43" s="390">
        <v>9</v>
      </c>
      <c r="R43" s="336">
        <v>5000</v>
      </c>
      <c r="S43" s="389">
        <v>108</v>
      </c>
      <c r="T43" s="321">
        <v>60000</v>
      </c>
      <c r="U43" s="391"/>
    </row>
    <row r="44" spans="2:21">
      <c r="B44" s="182" t="s">
        <v>95</v>
      </c>
      <c r="C44" s="177" t="s">
        <v>38</v>
      </c>
      <c r="D44" s="338" t="s">
        <v>18</v>
      </c>
      <c r="E44" s="390">
        <v>5.25</v>
      </c>
      <c r="F44" s="336">
        <v>3937.5</v>
      </c>
      <c r="G44" s="389">
        <v>63</v>
      </c>
      <c r="H44" s="336">
        <v>47250</v>
      </c>
      <c r="I44" s="390">
        <v>4.3333333333333304</v>
      </c>
      <c r="J44" s="336">
        <v>3250</v>
      </c>
      <c r="K44" s="389">
        <v>52</v>
      </c>
      <c r="L44" s="336">
        <v>39000</v>
      </c>
      <c r="M44" s="390">
        <v>9.9166666666666696</v>
      </c>
      <c r="N44" s="336">
        <v>7437.5</v>
      </c>
      <c r="O44" s="389">
        <v>119</v>
      </c>
      <c r="P44" s="336">
        <v>89250</v>
      </c>
      <c r="Q44" s="390">
        <v>9</v>
      </c>
      <c r="R44" s="336">
        <v>5500</v>
      </c>
      <c r="S44" s="389">
        <v>119</v>
      </c>
      <c r="T44" s="321">
        <v>66000</v>
      </c>
      <c r="U44" s="391"/>
    </row>
    <row r="45" spans="2:21">
      <c r="B45" s="182" t="s">
        <v>41</v>
      </c>
      <c r="C45" s="177" t="s">
        <v>38</v>
      </c>
      <c r="D45" s="338" t="s">
        <v>10</v>
      </c>
      <c r="E45" s="390">
        <v>0</v>
      </c>
      <c r="F45" s="336">
        <v>0</v>
      </c>
      <c r="G45" s="389">
        <v>0</v>
      </c>
      <c r="H45" s="336">
        <v>0</v>
      </c>
      <c r="I45" s="390">
        <v>5</v>
      </c>
      <c r="J45" s="336">
        <v>3750</v>
      </c>
      <c r="K45" s="389">
        <v>60</v>
      </c>
      <c r="L45" s="336">
        <v>45000</v>
      </c>
      <c r="M45" s="390">
        <v>9.5</v>
      </c>
      <c r="N45" s="336">
        <v>7125</v>
      </c>
      <c r="O45" s="389">
        <v>114</v>
      </c>
      <c r="P45" s="336">
        <v>85500</v>
      </c>
      <c r="Q45" s="390">
        <v>9</v>
      </c>
      <c r="R45" s="336">
        <v>5750</v>
      </c>
      <c r="S45" s="389">
        <v>114</v>
      </c>
      <c r="T45" s="321">
        <v>69000</v>
      </c>
      <c r="U45" s="391"/>
    </row>
    <row r="46" spans="2:21">
      <c r="B46" s="392" t="s">
        <v>108</v>
      </c>
      <c r="C46" s="393"/>
      <c r="D46" s="393"/>
      <c r="E46" s="394">
        <f>SUM(E32:E45)</f>
        <v>82.416666666666671</v>
      </c>
      <c r="F46" s="395">
        <v>61813.5</v>
      </c>
      <c r="G46" s="394">
        <f>SUM(G32:G45)</f>
        <v>989</v>
      </c>
      <c r="H46" s="396">
        <f>SUM(H32:H45)</f>
        <v>741750</v>
      </c>
      <c r="I46" s="394">
        <f>SUM(I32:I45)</f>
        <v>112.74999999999999</v>
      </c>
      <c r="J46" s="395">
        <v>84562.5</v>
      </c>
      <c r="K46" s="394">
        <f t="shared" ref="K46:P46" si="0">SUM(K32:K45)</f>
        <v>1353</v>
      </c>
      <c r="L46" s="397">
        <f t="shared" si="0"/>
        <v>1014750</v>
      </c>
      <c r="M46" s="398">
        <f t="shared" si="0"/>
        <v>125.33333333333333</v>
      </c>
      <c r="N46" s="395">
        <f t="shared" si="0"/>
        <v>87937.5</v>
      </c>
      <c r="O46" s="398">
        <f t="shared" si="0"/>
        <v>1507</v>
      </c>
      <c r="P46" s="399">
        <f t="shared" si="0"/>
        <v>1055250</v>
      </c>
      <c r="Q46" s="400">
        <v>125</v>
      </c>
      <c r="R46" s="401">
        <f>SUM(R32:R45)</f>
        <v>78062</v>
      </c>
      <c r="S46" s="402">
        <f>SUM(S32:S45)</f>
        <v>1496</v>
      </c>
      <c r="T46" s="403">
        <f>SUM(T32:T45)</f>
        <v>936750</v>
      </c>
      <c r="U46" s="311"/>
    </row>
    <row r="47" spans="2:21" ht="22.5" customHeight="1">
      <c r="B47" s="243"/>
      <c r="C47" s="243"/>
      <c r="D47" s="243"/>
      <c r="E47" s="243"/>
      <c r="F47" s="386"/>
      <c r="G47" s="386"/>
      <c r="H47" s="386"/>
      <c r="I47" s="386"/>
      <c r="J47" s="404"/>
      <c r="K47" s="243"/>
      <c r="L47" s="243"/>
      <c r="N47" s="404"/>
      <c r="P47" s="374"/>
      <c r="Q47" s="405"/>
      <c r="R47" s="374"/>
    </row>
    <row r="48" spans="2:21" s="68" customFormat="1" ht="22.5" customHeight="1">
      <c r="Q48" s="405"/>
    </row>
    <row r="49" spans="2:21" s="68" customFormat="1" ht="22.5" customHeight="1">
      <c r="B49" s="386"/>
      <c r="C49" s="386"/>
      <c r="D49" s="386"/>
      <c r="E49" s="386"/>
      <c r="F49" s="386"/>
      <c r="G49" s="386"/>
      <c r="H49" s="386"/>
      <c r="I49" s="386"/>
      <c r="J49" s="406"/>
      <c r="K49" s="386"/>
      <c r="L49" s="386"/>
      <c r="N49" s="406"/>
      <c r="Q49" s="405"/>
    </row>
    <row r="50" spans="2:21" ht="15.75">
      <c r="B50" s="307" t="s">
        <v>507</v>
      </c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10"/>
      <c r="N50" s="310"/>
      <c r="O50" s="310"/>
      <c r="P50" s="310"/>
      <c r="Q50" s="311"/>
      <c r="R50" s="311"/>
      <c r="S50" s="311"/>
      <c r="T50" s="311"/>
      <c r="U50" s="311"/>
    </row>
    <row r="51" spans="2:21" ht="13.9" customHeight="1">
      <c r="B51" s="688" t="s">
        <v>5</v>
      </c>
      <c r="C51" s="688" t="s">
        <v>6</v>
      </c>
      <c r="D51" s="697" t="s">
        <v>153</v>
      </c>
      <c r="E51" s="723">
        <v>2016</v>
      </c>
      <c r="F51" s="723"/>
      <c r="G51" s="723"/>
      <c r="H51" s="723"/>
      <c r="I51" s="723">
        <v>2017</v>
      </c>
      <c r="J51" s="723"/>
      <c r="K51" s="723"/>
      <c r="L51" s="723"/>
      <c r="M51" s="724">
        <v>2018</v>
      </c>
      <c r="N51" s="724"/>
      <c r="O51" s="724"/>
      <c r="P51" s="724"/>
      <c r="Q51" s="733">
        <v>2019</v>
      </c>
      <c r="R51" s="733"/>
      <c r="S51" s="733"/>
      <c r="T51" s="733"/>
      <c r="U51" s="312"/>
    </row>
    <row r="52" spans="2:21" ht="43.5" customHeight="1">
      <c r="B52" s="688"/>
      <c r="C52" s="688"/>
      <c r="D52" s="697"/>
      <c r="E52" s="274" t="s">
        <v>381</v>
      </c>
      <c r="F52" s="388" t="s">
        <v>295</v>
      </c>
      <c r="G52" s="221" t="s">
        <v>296</v>
      </c>
      <c r="H52" s="221" t="s">
        <v>297</v>
      </c>
      <c r="I52" s="274" t="s">
        <v>381</v>
      </c>
      <c r="J52" s="221" t="s">
        <v>295</v>
      </c>
      <c r="K52" s="221" t="s">
        <v>296</v>
      </c>
      <c r="L52" s="221" t="s">
        <v>297</v>
      </c>
      <c r="M52" s="274" t="s">
        <v>381</v>
      </c>
      <c r="N52" s="221" t="s">
        <v>295</v>
      </c>
      <c r="O52" s="221" t="s">
        <v>296</v>
      </c>
      <c r="P52" s="221" t="s">
        <v>297</v>
      </c>
      <c r="Q52" s="274" t="s">
        <v>381</v>
      </c>
      <c r="R52" s="221" t="s">
        <v>295</v>
      </c>
      <c r="S52" s="221" t="s">
        <v>296</v>
      </c>
      <c r="T52" s="221" t="s">
        <v>297</v>
      </c>
      <c r="U52" s="311"/>
    </row>
    <row r="53" spans="2:21">
      <c r="B53" s="176" t="s">
        <v>98</v>
      </c>
      <c r="C53" s="177" t="s">
        <v>99</v>
      </c>
      <c r="D53" s="331" t="s">
        <v>21</v>
      </c>
      <c r="E53" s="407">
        <v>8.3333333333333304</v>
      </c>
      <c r="F53" s="408">
        <v>9166.6666666666697</v>
      </c>
      <c r="G53" s="409">
        <v>100</v>
      </c>
      <c r="H53" s="408">
        <v>110000</v>
      </c>
      <c r="I53" s="410">
        <v>8.3333333333333304</v>
      </c>
      <c r="J53" s="411">
        <v>9166.6666666666697</v>
      </c>
      <c r="K53" s="412">
        <v>100</v>
      </c>
      <c r="L53" s="411">
        <v>110000</v>
      </c>
      <c r="M53" s="410">
        <v>18</v>
      </c>
      <c r="N53" s="411">
        <v>9166.6666666666697</v>
      </c>
      <c r="O53" s="412">
        <v>210</v>
      </c>
      <c r="P53" s="411">
        <v>110000</v>
      </c>
      <c r="Q53" s="410">
        <v>19</v>
      </c>
      <c r="R53" s="411">
        <v>17600</v>
      </c>
      <c r="S53" s="412">
        <v>228</v>
      </c>
      <c r="T53" s="413">
        <v>211200</v>
      </c>
      <c r="U53" s="414"/>
    </row>
    <row r="54" spans="2:21">
      <c r="B54" s="182" t="s">
        <v>31</v>
      </c>
      <c r="C54" s="177" t="s">
        <v>99</v>
      </c>
      <c r="D54" s="338" t="s">
        <v>10</v>
      </c>
      <c r="E54" s="415">
        <v>9</v>
      </c>
      <c r="F54" s="408">
        <v>9900</v>
      </c>
      <c r="G54" s="416">
        <v>108</v>
      </c>
      <c r="H54" s="408">
        <v>118800</v>
      </c>
      <c r="I54" s="417">
        <v>9</v>
      </c>
      <c r="J54" s="411">
        <v>9900</v>
      </c>
      <c r="K54" s="418">
        <v>108</v>
      </c>
      <c r="L54" s="411">
        <v>118800</v>
      </c>
      <c r="M54" s="417">
        <v>16</v>
      </c>
      <c r="N54" s="411">
        <v>9900</v>
      </c>
      <c r="O54" s="418">
        <v>191</v>
      </c>
      <c r="P54" s="411">
        <v>118800</v>
      </c>
      <c r="Q54" s="417">
        <v>17</v>
      </c>
      <c r="R54" s="411">
        <v>15833.33</v>
      </c>
      <c r="S54" s="418">
        <v>208</v>
      </c>
      <c r="T54" s="419">
        <v>187000</v>
      </c>
      <c r="U54" s="414"/>
    </row>
    <row r="55" spans="2:21" ht="13.9" customHeight="1">
      <c r="B55" s="725" t="s">
        <v>108</v>
      </c>
      <c r="C55" s="725"/>
      <c r="D55" s="725"/>
      <c r="E55" s="322">
        <f t="shared" ref="E55:P55" si="1">SUM(E53:E54)</f>
        <v>17.333333333333329</v>
      </c>
      <c r="F55" s="323">
        <f t="shared" si="1"/>
        <v>19066.666666666672</v>
      </c>
      <c r="G55" s="322">
        <f t="shared" si="1"/>
        <v>208</v>
      </c>
      <c r="H55" s="323">
        <f t="shared" si="1"/>
        <v>228800</v>
      </c>
      <c r="I55" s="344">
        <f t="shared" si="1"/>
        <v>17.333333333333329</v>
      </c>
      <c r="J55" s="345">
        <f t="shared" si="1"/>
        <v>19066.666666666672</v>
      </c>
      <c r="K55" s="344">
        <f t="shared" si="1"/>
        <v>208</v>
      </c>
      <c r="L55" s="345">
        <f t="shared" si="1"/>
        <v>228800</v>
      </c>
      <c r="M55" s="346">
        <f t="shared" si="1"/>
        <v>34</v>
      </c>
      <c r="N55" s="347">
        <f t="shared" si="1"/>
        <v>19066.666666666672</v>
      </c>
      <c r="O55" s="346">
        <f t="shared" si="1"/>
        <v>401</v>
      </c>
      <c r="P55" s="347">
        <f t="shared" si="1"/>
        <v>228800</v>
      </c>
      <c r="Q55" s="346">
        <f>SUM(Q53,Q54)</f>
        <v>36</v>
      </c>
      <c r="R55" s="329">
        <f>SUM(R53:R54)</f>
        <v>33433.33</v>
      </c>
      <c r="S55" s="330">
        <f>SUM(S53:S54)</f>
        <v>436</v>
      </c>
      <c r="T55" s="329">
        <f>SUM(T53:T54)</f>
        <v>398200</v>
      </c>
      <c r="U55" s="311"/>
    </row>
    <row r="56" spans="2:21" s="68" customFormat="1" ht="22.5" customHeight="1">
      <c r="B56" s="386"/>
      <c r="C56" s="386"/>
      <c r="D56" s="386"/>
      <c r="E56" s="386"/>
      <c r="F56" s="386"/>
      <c r="G56" s="386"/>
      <c r="H56" s="386"/>
      <c r="I56" s="386"/>
      <c r="J56" s="406"/>
      <c r="K56" s="386"/>
      <c r="L56" s="386"/>
      <c r="N56" s="406"/>
      <c r="Q56" s="405"/>
    </row>
    <row r="57" spans="2:21" ht="15" customHeight="1">
      <c r="B57" s="705" t="s">
        <v>382</v>
      </c>
      <c r="C57" s="705"/>
      <c r="D57" s="705"/>
      <c r="E57" s="705"/>
      <c r="F57" s="705"/>
      <c r="G57" s="705"/>
      <c r="H57" s="705"/>
      <c r="I57" s="705"/>
      <c r="J57" s="705"/>
      <c r="K57" s="705"/>
      <c r="L57" s="705"/>
      <c r="M57" s="705"/>
      <c r="N57" s="705"/>
    </row>
    <row r="58" spans="2:21"/>
    <row r="59" spans="2:21"/>
    <row r="60" spans="2:21">
      <c r="B60" s="309" t="s">
        <v>526</v>
      </c>
    </row>
  </sheetData>
  <mergeCells count="19">
    <mergeCell ref="M51:P51"/>
    <mergeCell ref="Q51:T51"/>
    <mergeCell ref="B55:D55"/>
    <mergeCell ref="B57:N57"/>
    <mergeCell ref="B51:B52"/>
    <mergeCell ref="C51:C52"/>
    <mergeCell ref="D51:D52"/>
    <mergeCell ref="E51:H51"/>
    <mergeCell ref="I51:L51"/>
    <mergeCell ref="B1:E1"/>
    <mergeCell ref="T5:U5"/>
    <mergeCell ref="B7:L7"/>
    <mergeCell ref="B30:B31"/>
    <mergeCell ref="C30:C31"/>
    <mergeCell ref="D30:D31"/>
    <mergeCell ref="E30:H30"/>
    <mergeCell ref="I30:L30"/>
    <mergeCell ref="M30:P30"/>
    <mergeCell ref="Q30:T30"/>
  </mergeCells>
  <hyperlinks>
    <hyperlink ref="T3" location="'Detalh Mensal Bolsas'!A1" display="Detalhamento mês a mês " xr:uid="{00000000-0004-0000-1200-000000000000}"/>
    <hyperlink ref="T5" location="capa!A1" display="Página Inicial" xr:uid="{00000000-0004-0000-1200-000001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1"/>
  <sheetViews>
    <sheetView showGridLines="0" showRowColHeaders="0" topLeftCell="A37" zoomScaleNormal="100" workbookViewId="0"/>
  </sheetViews>
  <sheetFormatPr defaultColWidth="0" defaultRowHeight="15" zeroHeight="1"/>
  <cols>
    <col min="1" max="1" width="3.7109375" customWidth="1"/>
    <col min="2" max="2" width="42.85546875" customWidth="1"/>
    <col min="3" max="3" width="26.140625" customWidth="1"/>
    <col min="4" max="4" width="18.140625" style="110" customWidth="1"/>
    <col min="5" max="5" width="8.7109375" style="110" customWidth="1"/>
    <col min="6" max="6" width="7" style="110" customWidth="1"/>
    <col min="7" max="8" width="9.140625" style="110" customWidth="1"/>
    <col min="9" max="9" width="9.140625" customWidth="1"/>
    <col min="10" max="1025" width="9.140625" hidden="1" customWidth="1"/>
    <col min="1026" max="16384" width="9.140625" hidden="1"/>
  </cols>
  <sheetData>
    <row r="1" spans="2:9" ht="15" customHeight="1">
      <c r="B1" s="4"/>
      <c r="C1" s="4"/>
      <c r="D1" s="111"/>
      <c r="E1" s="111"/>
      <c r="F1" s="111"/>
      <c r="G1" s="111"/>
      <c r="H1" s="111"/>
    </row>
    <row r="2" spans="2:9" ht="15" customHeight="1">
      <c r="B2" s="4"/>
      <c r="C2" s="4"/>
      <c r="D2" s="111"/>
      <c r="E2" s="111"/>
      <c r="F2" s="111"/>
      <c r="G2" s="111"/>
      <c r="H2" s="111"/>
    </row>
    <row r="3" spans="2:9" ht="15" customHeight="1">
      <c r="B3" s="4"/>
      <c r="C3" s="4"/>
      <c r="D3" s="111"/>
      <c r="E3" s="111"/>
      <c r="F3" s="111"/>
      <c r="G3" s="111"/>
      <c r="H3" s="111"/>
    </row>
    <row r="4" spans="2:9" ht="15" customHeight="1">
      <c r="B4" s="4"/>
      <c r="C4" s="4"/>
      <c r="D4" s="111"/>
      <c r="E4" s="111"/>
      <c r="F4" s="111"/>
      <c r="G4" s="111"/>
      <c r="H4" s="111"/>
    </row>
    <row r="5" spans="2:9" ht="15" customHeight="1">
      <c r="B5" s="685" t="s">
        <v>113</v>
      </c>
      <c r="C5" s="685"/>
      <c r="D5" s="685"/>
      <c r="E5" s="685"/>
      <c r="F5" s="685"/>
      <c r="G5" s="685"/>
      <c r="H5" s="685"/>
      <c r="I5" s="196"/>
    </row>
    <row r="6" spans="2:9" ht="15" customHeight="1">
      <c r="B6" s="657" t="s">
        <v>383</v>
      </c>
      <c r="C6" s="657"/>
      <c r="D6" s="657"/>
      <c r="E6" s="657"/>
      <c r="F6" s="657"/>
      <c r="G6" s="657"/>
      <c r="H6" s="657"/>
      <c r="I6" s="196"/>
    </row>
    <row r="7" spans="2:9" ht="15" customHeight="1">
      <c r="B7" s="107"/>
      <c r="C7" s="107"/>
      <c r="D7" s="107"/>
      <c r="E7" s="420"/>
      <c r="F7" s="159"/>
      <c r="G7" s="158"/>
      <c r="H7" s="261"/>
      <c r="I7" s="196"/>
    </row>
    <row r="8" spans="2:9" ht="15" customHeight="1">
      <c r="B8" s="107"/>
      <c r="C8" s="107"/>
      <c r="D8" s="107"/>
      <c r="E8" s="420"/>
      <c r="F8" s="159"/>
      <c r="G8" s="70" t="s">
        <v>2</v>
      </c>
      <c r="H8" s="158"/>
      <c r="I8" s="196"/>
    </row>
    <row r="9" spans="2:9" ht="15" customHeight="1">
      <c r="B9" s="4"/>
      <c r="C9" s="4"/>
      <c r="D9" s="111"/>
      <c r="E9" s="111"/>
      <c r="F9" s="111"/>
      <c r="G9" s="111"/>
      <c r="H9" s="111"/>
    </row>
    <row r="10" spans="2:9" ht="15" customHeight="1">
      <c r="B10" s="4"/>
      <c r="C10" s="4"/>
      <c r="D10" s="111"/>
      <c r="E10" s="111"/>
      <c r="F10" s="111"/>
      <c r="G10" s="111"/>
      <c r="H10" s="111"/>
    </row>
    <row r="11" spans="2:9" ht="15" customHeight="1">
      <c r="B11" s="4"/>
      <c r="C11" s="4"/>
      <c r="D11" s="111"/>
      <c r="E11" s="111"/>
      <c r="F11" s="111"/>
      <c r="G11" s="111"/>
      <c r="H11" s="111"/>
    </row>
    <row r="12" spans="2:9" ht="15" customHeight="1">
      <c r="B12" s="11" t="s">
        <v>384</v>
      </c>
      <c r="C12" s="4"/>
      <c r="D12" s="111"/>
      <c r="E12" s="111"/>
      <c r="F12" s="111"/>
      <c r="G12" s="111"/>
      <c r="H12" s="111"/>
    </row>
    <row r="13" spans="2:9" ht="15" customHeight="1">
      <c r="B13" s="12" t="s">
        <v>5</v>
      </c>
      <c r="C13" s="12" t="s">
        <v>6</v>
      </c>
      <c r="D13" s="12" t="s">
        <v>153</v>
      </c>
      <c r="E13" s="153">
        <v>2016</v>
      </c>
      <c r="F13" s="12">
        <v>2017</v>
      </c>
      <c r="G13" s="137">
        <v>2018</v>
      </c>
      <c r="H13" s="12">
        <v>2019</v>
      </c>
    </row>
    <row r="14" spans="2:9" ht="15" customHeight="1">
      <c r="B14" s="16" t="s">
        <v>98</v>
      </c>
      <c r="C14" s="16" t="s">
        <v>23</v>
      </c>
      <c r="D14" s="16" t="s">
        <v>21</v>
      </c>
      <c r="E14" s="44">
        <v>25</v>
      </c>
      <c r="F14" s="44">
        <v>25</v>
      </c>
      <c r="G14" s="421">
        <v>25</v>
      </c>
      <c r="H14" s="422">
        <v>25</v>
      </c>
    </row>
    <row r="15" spans="2:9" ht="15" customHeight="1">
      <c r="B15" s="16" t="s">
        <v>22</v>
      </c>
      <c r="C15" s="16" t="s">
        <v>23</v>
      </c>
      <c r="D15" s="16" t="s">
        <v>24</v>
      </c>
      <c r="E15" s="44">
        <v>5</v>
      </c>
      <c r="F15" s="44">
        <v>5</v>
      </c>
      <c r="G15" s="421">
        <v>5</v>
      </c>
      <c r="H15" s="422">
        <v>5</v>
      </c>
    </row>
    <row r="16" spans="2:9" ht="15" customHeight="1">
      <c r="B16" s="16" t="s">
        <v>87</v>
      </c>
      <c r="C16" s="16" t="s">
        <v>23</v>
      </c>
      <c r="D16" s="16" t="s">
        <v>26</v>
      </c>
      <c r="E16" s="44">
        <v>4</v>
      </c>
      <c r="F16" s="44">
        <v>4</v>
      </c>
      <c r="G16" s="421">
        <v>4</v>
      </c>
      <c r="H16" s="422">
        <v>4</v>
      </c>
    </row>
    <row r="17" spans="2:8" ht="15" customHeight="1">
      <c r="B17" s="16" t="s">
        <v>156</v>
      </c>
      <c r="C17" s="16" t="s">
        <v>23</v>
      </c>
      <c r="D17" s="16" t="s">
        <v>12</v>
      </c>
      <c r="E17" s="44">
        <v>8</v>
      </c>
      <c r="F17" s="44">
        <v>8</v>
      </c>
      <c r="G17" s="421">
        <v>8</v>
      </c>
      <c r="H17" s="422">
        <v>7</v>
      </c>
    </row>
    <row r="18" spans="2:8" ht="15" customHeight="1">
      <c r="B18" s="16" t="s">
        <v>29</v>
      </c>
      <c r="C18" s="16" t="s">
        <v>23</v>
      </c>
      <c r="D18" s="16" t="s">
        <v>21</v>
      </c>
      <c r="E18" s="44">
        <v>14</v>
      </c>
      <c r="F18" s="44">
        <v>14</v>
      </c>
      <c r="G18" s="421">
        <v>14</v>
      </c>
      <c r="H18" s="422">
        <v>14</v>
      </c>
    </row>
    <row r="19" spans="2:8" ht="15" customHeight="1">
      <c r="B19" s="16" t="s">
        <v>30</v>
      </c>
      <c r="C19" s="16" t="s">
        <v>23</v>
      </c>
      <c r="D19" s="16" t="s">
        <v>18</v>
      </c>
      <c r="E19" s="44">
        <v>9</v>
      </c>
      <c r="F19" s="44">
        <v>9</v>
      </c>
      <c r="G19" s="421">
        <v>9</v>
      </c>
      <c r="H19" s="422">
        <v>9</v>
      </c>
    </row>
    <row r="20" spans="2:8" ht="15" customHeight="1">
      <c r="B20" s="16" t="s">
        <v>31</v>
      </c>
      <c r="C20" s="16" t="s">
        <v>23</v>
      </c>
      <c r="D20" s="16" t="s">
        <v>10</v>
      </c>
      <c r="E20" s="44">
        <v>20</v>
      </c>
      <c r="F20" s="44">
        <v>20</v>
      </c>
      <c r="G20" s="421">
        <v>20</v>
      </c>
      <c r="H20" s="422">
        <v>20</v>
      </c>
    </row>
    <row r="21" spans="2:8" ht="15" customHeight="1">
      <c r="B21" s="735" t="s">
        <v>385</v>
      </c>
      <c r="C21" s="735"/>
      <c r="D21" s="735"/>
      <c r="E21" s="12">
        <f>SUM(E14:E20)</f>
        <v>85</v>
      </c>
      <c r="F21" s="12">
        <f>SUM(F14:F20)</f>
        <v>85</v>
      </c>
      <c r="G21" s="137">
        <f>SUM(G14:G20)</f>
        <v>85</v>
      </c>
      <c r="H21" s="12">
        <f>SUM(H14:H20)</f>
        <v>84</v>
      </c>
    </row>
    <row r="22" spans="2:8" ht="15" customHeight="1">
      <c r="B22" s="15" t="s">
        <v>98</v>
      </c>
      <c r="C22" s="15" t="s">
        <v>99</v>
      </c>
      <c r="D22" s="15" t="s">
        <v>21</v>
      </c>
      <c r="E22" s="44">
        <v>2</v>
      </c>
      <c r="F22" s="44">
        <v>2</v>
      </c>
      <c r="G22" s="421">
        <v>2</v>
      </c>
      <c r="H22" s="422">
        <v>4</v>
      </c>
    </row>
    <row r="23" spans="2:8" ht="15" customHeight="1">
      <c r="B23" s="16" t="s">
        <v>31</v>
      </c>
      <c r="C23" s="16" t="s">
        <v>99</v>
      </c>
      <c r="D23" s="16" t="s">
        <v>10</v>
      </c>
      <c r="E23" s="155">
        <v>9</v>
      </c>
      <c r="F23" s="44">
        <v>9</v>
      </c>
      <c r="G23" s="421">
        <v>9</v>
      </c>
      <c r="H23" s="422">
        <v>10</v>
      </c>
    </row>
    <row r="24" spans="2:8" ht="15" customHeight="1">
      <c r="B24" s="734" t="s">
        <v>100</v>
      </c>
      <c r="C24" s="734"/>
      <c r="D24" s="734"/>
      <c r="E24" s="144">
        <f>SUM(E22:E23)</f>
        <v>11</v>
      </c>
      <c r="F24" s="144">
        <f>SUM(F22:F23)</f>
        <v>11</v>
      </c>
      <c r="G24" s="144">
        <f>SUM(G22:G23)</f>
        <v>11</v>
      </c>
      <c r="H24" s="144">
        <f>SUM(H22:H23)</f>
        <v>14</v>
      </c>
    </row>
    <row r="25" spans="2:8" ht="15" customHeight="1"/>
    <row r="26" spans="2:8" ht="15" customHeight="1">
      <c r="B26" t="s">
        <v>386</v>
      </c>
    </row>
    <row r="27" spans="2:8" ht="15" customHeight="1"/>
    <row r="28" spans="2:8" ht="15" customHeight="1"/>
    <row r="29" spans="2:8" ht="15" customHeight="1"/>
    <row r="30" spans="2:8" ht="15" customHeight="1">
      <c r="B30" s="21" t="s">
        <v>387</v>
      </c>
    </row>
    <row r="31" spans="2:8" ht="15" customHeight="1">
      <c r="B31" s="12" t="s">
        <v>5</v>
      </c>
      <c r="C31" s="12" t="s">
        <v>6</v>
      </c>
      <c r="D31" s="12" t="s">
        <v>153</v>
      </c>
      <c r="E31" s="153">
        <v>2016</v>
      </c>
      <c r="F31" s="12">
        <v>2017</v>
      </c>
      <c r="G31" s="137">
        <v>2018</v>
      </c>
      <c r="H31" s="12">
        <v>2019</v>
      </c>
    </row>
    <row r="32" spans="2:8" ht="15" customHeight="1">
      <c r="B32" s="16" t="s">
        <v>98</v>
      </c>
      <c r="C32" s="16" t="s">
        <v>23</v>
      </c>
      <c r="D32" s="16" t="s">
        <v>21</v>
      </c>
      <c r="E32" s="44">
        <v>7</v>
      </c>
      <c r="F32" s="44">
        <v>8</v>
      </c>
      <c r="G32" s="423">
        <f>'Bolsas PIBAP'!M32</f>
        <v>8.8333333333333304</v>
      </c>
      <c r="H32" s="424">
        <f>'Bolsas PIBAP'!Q32</f>
        <v>8</v>
      </c>
    </row>
    <row r="33" spans="2:8" ht="15" customHeight="1">
      <c r="B33" s="16" t="s">
        <v>22</v>
      </c>
      <c r="C33" s="16" t="s">
        <v>23</v>
      </c>
      <c r="D33" s="16" t="s">
        <v>24</v>
      </c>
      <c r="E33" s="44">
        <v>8</v>
      </c>
      <c r="F33" s="44">
        <v>10</v>
      </c>
      <c r="G33" s="423">
        <f>'Bolsas PIBAP'!M33</f>
        <v>10</v>
      </c>
      <c r="H33" s="424">
        <f>'Bolsas PIBAP'!Q33</f>
        <v>10</v>
      </c>
    </row>
    <row r="34" spans="2:8" ht="15" customHeight="1">
      <c r="B34" s="16" t="s">
        <v>87</v>
      </c>
      <c r="C34" s="16" t="s">
        <v>23</v>
      </c>
      <c r="D34" s="16" t="s">
        <v>26</v>
      </c>
      <c r="E34" s="44">
        <v>6</v>
      </c>
      <c r="F34" s="44">
        <v>7</v>
      </c>
      <c r="G34" s="423">
        <f>'Bolsas PIBAP'!M34</f>
        <v>8</v>
      </c>
      <c r="H34" s="424">
        <f>'Bolsas PIBAP'!Q34</f>
        <v>8</v>
      </c>
    </row>
    <row r="35" spans="2:8" ht="15" customHeight="1">
      <c r="B35" s="16" t="s">
        <v>156</v>
      </c>
      <c r="C35" s="16" t="s">
        <v>23</v>
      </c>
      <c r="D35" s="16" t="s">
        <v>12</v>
      </c>
      <c r="E35" s="44">
        <v>7</v>
      </c>
      <c r="F35" s="44">
        <v>10</v>
      </c>
      <c r="G35" s="423">
        <f>'Bolsas PIBAP'!M35</f>
        <v>10</v>
      </c>
      <c r="H35" s="424">
        <f>'Bolsas PIBAP'!Q35</f>
        <v>10</v>
      </c>
    </row>
    <row r="36" spans="2:8" ht="15" customHeight="1">
      <c r="B36" s="16" t="s">
        <v>29</v>
      </c>
      <c r="C36" s="16" t="s">
        <v>23</v>
      </c>
      <c r="D36" s="16" t="s">
        <v>21</v>
      </c>
      <c r="E36" s="44">
        <v>8</v>
      </c>
      <c r="F36" s="44">
        <v>9</v>
      </c>
      <c r="G36" s="423">
        <f>'Bolsas PIBAP'!M38</f>
        <v>9.8333333333333304</v>
      </c>
      <c r="H36" s="424">
        <f>'Bolsas PIBAP'!Q38</f>
        <v>9</v>
      </c>
    </row>
    <row r="37" spans="2:8" ht="15" customHeight="1">
      <c r="B37" s="16" t="s">
        <v>30</v>
      </c>
      <c r="C37" s="16" t="s">
        <v>23</v>
      </c>
      <c r="D37" s="16" t="s">
        <v>18</v>
      </c>
      <c r="E37" s="44">
        <v>10</v>
      </c>
      <c r="F37" s="44">
        <v>10</v>
      </c>
      <c r="G37" s="423">
        <f>'Bolsas PIBAP'!M36</f>
        <v>9.75</v>
      </c>
      <c r="H37" s="424">
        <f>'Bolsas PIBAP'!Q36</f>
        <v>9</v>
      </c>
    </row>
    <row r="38" spans="2:8" ht="15" customHeight="1">
      <c r="B38" s="16" t="s">
        <v>31</v>
      </c>
      <c r="C38" s="16" t="s">
        <v>23</v>
      </c>
      <c r="D38" s="16" t="s">
        <v>10</v>
      </c>
      <c r="E38" s="44">
        <v>6</v>
      </c>
      <c r="F38" s="44">
        <v>3</v>
      </c>
      <c r="G38" s="423">
        <f>'Bolsas PIBAP'!M37</f>
        <v>2.1666666666666701</v>
      </c>
      <c r="H38" s="424">
        <f>'Bolsas PIBAP'!Q37</f>
        <v>3</v>
      </c>
    </row>
    <row r="39" spans="2:8" ht="15" customHeight="1">
      <c r="B39" s="16" t="s">
        <v>32</v>
      </c>
      <c r="C39" s="16" t="s">
        <v>33</v>
      </c>
      <c r="D39" s="16" t="s">
        <v>18</v>
      </c>
      <c r="E39" s="44">
        <v>7</v>
      </c>
      <c r="F39" s="44">
        <v>9</v>
      </c>
      <c r="G39" s="423">
        <f>'Bolsas PIBAP'!M39</f>
        <v>9</v>
      </c>
      <c r="H39" s="424">
        <f>'Bolsas PIBAP'!Q39</f>
        <v>8</v>
      </c>
    </row>
    <row r="40" spans="2:8" ht="15" customHeight="1">
      <c r="B40" s="16" t="s">
        <v>93</v>
      </c>
      <c r="C40" s="16" t="s">
        <v>33</v>
      </c>
      <c r="D40" s="16" t="s">
        <v>10</v>
      </c>
      <c r="E40" s="44">
        <v>8</v>
      </c>
      <c r="F40" s="44">
        <v>10</v>
      </c>
      <c r="G40" s="423">
        <f>'Bolsas PIBAP'!M40</f>
        <v>10</v>
      </c>
      <c r="H40" s="424">
        <f>'Bolsas PIBAP'!Q40</f>
        <v>10</v>
      </c>
    </row>
    <row r="41" spans="2:8" ht="15" customHeight="1">
      <c r="B41" s="16" t="s">
        <v>36</v>
      </c>
      <c r="C41" s="16" t="s">
        <v>33</v>
      </c>
      <c r="D41" s="16" t="s">
        <v>10</v>
      </c>
      <c r="E41" s="44">
        <v>4</v>
      </c>
      <c r="F41" s="44">
        <v>11</v>
      </c>
      <c r="G41" s="423">
        <f>'Bolsas PIBAP'!M41</f>
        <v>9.3333333333333304</v>
      </c>
      <c r="H41" s="424">
        <f>'Bolsas PIBAP'!Q41</f>
        <v>9</v>
      </c>
    </row>
    <row r="42" spans="2:8" ht="15" customHeight="1">
      <c r="B42" s="16" t="s">
        <v>157</v>
      </c>
      <c r="C42" s="16" t="s">
        <v>38</v>
      </c>
      <c r="D42" s="16" t="s">
        <v>39</v>
      </c>
      <c r="E42" s="44">
        <v>0</v>
      </c>
      <c r="F42" s="44">
        <v>9</v>
      </c>
      <c r="G42" s="423">
        <f>'Bolsas PIBAP'!M42</f>
        <v>10</v>
      </c>
      <c r="H42" s="424">
        <f>'Bolsas PIBAP'!Q42</f>
        <v>10</v>
      </c>
    </row>
    <row r="43" spans="2:8" ht="15" customHeight="1">
      <c r="B43" s="16" t="s">
        <v>95</v>
      </c>
      <c r="C43" s="16" t="s">
        <v>38</v>
      </c>
      <c r="D43" s="16" t="s">
        <v>10</v>
      </c>
      <c r="E43" s="44">
        <v>6</v>
      </c>
      <c r="F43" s="44">
        <v>8</v>
      </c>
      <c r="G43" s="423">
        <f>'Bolsas PIBAP'!M42</f>
        <v>10</v>
      </c>
      <c r="H43" s="424">
        <v>8</v>
      </c>
    </row>
    <row r="44" spans="2:8" ht="15" customHeight="1">
      <c r="B44" s="16" t="s">
        <v>95</v>
      </c>
      <c r="C44" s="16" t="s">
        <v>38</v>
      </c>
      <c r="D44" s="16" t="s">
        <v>18</v>
      </c>
      <c r="E44" s="44">
        <v>5</v>
      </c>
      <c r="F44" s="44">
        <v>4</v>
      </c>
      <c r="G44" s="423">
        <f>'Bolsas PIBAP'!M43</f>
        <v>9</v>
      </c>
      <c r="H44" s="424">
        <v>9</v>
      </c>
    </row>
    <row r="45" spans="2:8" ht="15" customHeight="1">
      <c r="B45" s="18" t="s">
        <v>41</v>
      </c>
      <c r="C45" s="18" t="s">
        <v>38</v>
      </c>
      <c r="D45" s="18" t="s">
        <v>10</v>
      </c>
      <c r="E45" s="44">
        <v>0</v>
      </c>
      <c r="F45" s="44">
        <v>5</v>
      </c>
      <c r="G45" s="423">
        <f>'Bolsas PIBAP'!M45</f>
        <v>9.5</v>
      </c>
      <c r="H45" s="424">
        <v>9</v>
      </c>
    </row>
    <row r="46" spans="2:8" ht="15" customHeight="1">
      <c r="B46" s="735" t="s">
        <v>388</v>
      </c>
      <c r="C46" s="735"/>
      <c r="D46" s="735"/>
      <c r="E46" s="12">
        <f>SUM(E32:E45)</f>
        <v>82</v>
      </c>
      <c r="F46" s="12">
        <f>SUM(F32:F45)</f>
        <v>113</v>
      </c>
      <c r="G46" s="94">
        <f>SUM(G32:G45)</f>
        <v>125.41666666666666</v>
      </c>
      <c r="H46" s="50">
        <v>125</v>
      </c>
    </row>
    <row r="47" spans="2:8" ht="15" customHeight="1">
      <c r="B47" s="15" t="s">
        <v>98</v>
      </c>
      <c r="C47" s="15" t="s">
        <v>99</v>
      </c>
      <c r="D47" s="15" t="s">
        <v>21</v>
      </c>
      <c r="E47" s="44">
        <v>8</v>
      </c>
      <c r="F47" s="44">
        <v>8</v>
      </c>
      <c r="G47" s="421">
        <v>8</v>
      </c>
      <c r="H47" s="422">
        <v>19</v>
      </c>
    </row>
    <row r="48" spans="2:8" ht="15" customHeight="1">
      <c r="B48" s="16" t="s">
        <v>31</v>
      </c>
      <c r="C48" s="16" t="s">
        <v>99</v>
      </c>
      <c r="D48" s="16" t="s">
        <v>10</v>
      </c>
      <c r="E48" s="155">
        <v>9</v>
      </c>
      <c r="F48" s="44">
        <v>9</v>
      </c>
      <c r="G48" s="421">
        <v>9</v>
      </c>
      <c r="H48" s="422">
        <v>17</v>
      </c>
    </row>
    <row r="49" spans="2:8" ht="15" customHeight="1">
      <c r="B49" s="734" t="s">
        <v>100</v>
      </c>
      <c r="C49" s="734"/>
      <c r="D49" s="734"/>
      <c r="E49" s="144">
        <f>SUM(E47:E48)</f>
        <v>17</v>
      </c>
      <c r="F49" s="144">
        <f>SUM(F47:F48)</f>
        <v>17</v>
      </c>
      <c r="G49" s="144">
        <f>SUM(G47:G48)</f>
        <v>17</v>
      </c>
      <c r="H49" s="144">
        <f>SUM(H47:H48)</f>
        <v>36</v>
      </c>
    </row>
    <row r="50" spans="2:8" ht="15" customHeight="1"/>
    <row r="51" spans="2:8" ht="15" customHeight="1"/>
  </sheetData>
  <mergeCells count="6">
    <mergeCell ref="B49:D49"/>
    <mergeCell ref="B5:H5"/>
    <mergeCell ref="B6:H6"/>
    <mergeCell ref="B21:D21"/>
    <mergeCell ref="B24:D24"/>
    <mergeCell ref="B46:D46"/>
  </mergeCells>
  <hyperlinks>
    <hyperlink ref="G8" location="capa!A1" display="Página Inicial" xr:uid="{00000000-0004-0000-1400-000000000000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ignoredErrors>
    <ignoredError sqref="E46:F46 H49 E21:H21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F52"/>
  <sheetViews>
    <sheetView showGridLines="0" showRowColHeaders="0" zoomScaleNormal="100" workbookViewId="0">
      <selection activeCell="O9" sqref="O9:P9"/>
    </sheetView>
  </sheetViews>
  <sheetFormatPr defaultColWidth="0" defaultRowHeight="15" zeroHeight="1"/>
  <cols>
    <col min="1" max="1" width="3.7109375" customWidth="1"/>
    <col min="2" max="2" width="42.28515625" customWidth="1"/>
    <col min="3" max="3" width="30.28515625" style="425" customWidth="1"/>
    <col min="4" max="4" width="17.85546875" style="425" customWidth="1"/>
    <col min="5" max="5" width="11.7109375" style="425" customWidth="1"/>
    <col min="6" max="6" width="17.42578125" style="425" customWidth="1"/>
    <col min="7" max="7" width="13.140625" style="425" customWidth="1"/>
    <col min="8" max="8" width="16.140625" customWidth="1"/>
    <col min="9" max="9" width="15.140625" customWidth="1"/>
    <col min="10" max="10" width="13.42578125" customWidth="1"/>
    <col min="11" max="11" width="14.28515625" customWidth="1"/>
    <col min="12" max="12" width="15.28515625" customWidth="1"/>
    <col min="13" max="13" width="13.140625" customWidth="1"/>
    <col min="14" max="14" width="12.85546875" customWidth="1"/>
    <col min="15" max="15" width="12.5703125" customWidth="1"/>
    <col min="16" max="16" width="10.5703125" customWidth="1"/>
    <col min="17" max="17" width="12" customWidth="1"/>
    <col min="18" max="1019" width="12" hidden="1" customWidth="1"/>
    <col min="1020" max="1020" width="10.28515625" hidden="1" customWidth="1"/>
    <col min="1021" max="1025" width="9.140625" hidden="1" customWidth="1"/>
    <col min="1026" max="16384" width="9.140625" hidden="1"/>
  </cols>
  <sheetData>
    <row r="1" spans="2:16" ht="15" customHeight="1"/>
    <row r="2" spans="2:16" ht="15" customHeight="1"/>
    <row r="3" spans="2:16" ht="15" customHeight="1"/>
    <row r="4" spans="2:16" ht="15" customHeight="1"/>
    <row r="5" spans="2:16" ht="15" customHeight="1"/>
    <row r="6" spans="2:16" ht="15" customHeight="1">
      <c r="B6" s="736" t="s">
        <v>113</v>
      </c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427"/>
      <c r="N6" s="7"/>
      <c r="O6" s="7"/>
      <c r="P6" s="7"/>
    </row>
    <row r="7" spans="2:16" ht="15" customHeight="1">
      <c r="B7" s="736" t="s">
        <v>389</v>
      </c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427"/>
      <c r="N7" s="7"/>
      <c r="O7" s="7"/>
      <c r="P7" s="7"/>
    </row>
    <row r="8" spans="2:16" ht="15" customHeight="1">
      <c r="B8" s="427"/>
      <c r="C8" s="427"/>
      <c r="D8" s="427"/>
      <c r="E8" s="427"/>
      <c r="F8" s="427"/>
      <c r="G8" s="427"/>
      <c r="H8" s="7"/>
      <c r="I8" s="7"/>
      <c r="J8" s="7"/>
      <c r="K8" s="7"/>
      <c r="L8" s="7"/>
      <c r="M8" s="7"/>
      <c r="N8" s="7"/>
      <c r="O8" s="7"/>
      <c r="P8" s="7"/>
    </row>
    <row r="9" spans="2:16" ht="15" customHeight="1">
      <c r="B9" s="427"/>
      <c r="C9" s="427"/>
      <c r="D9" s="427"/>
      <c r="E9" s="427"/>
      <c r="F9" s="427"/>
      <c r="G9" s="427"/>
      <c r="H9" s="7"/>
      <c r="I9" s="7"/>
      <c r="J9" s="7"/>
      <c r="K9" s="7"/>
      <c r="L9" s="428"/>
      <c r="M9" s="7"/>
      <c r="N9" s="148"/>
      <c r="O9" s="680" t="s">
        <v>2</v>
      </c>
      <c r="P9" s="680"/>
    </row>
    <row r="10" spans="2:16" s="6" customFormat="1" ht="15" customHeight="1">
      <c r="B10" s="429"/>
      <c r="C10" s="429"/>
      <c r="D10" s="429"/>
      <c r="E10" s="429"/>
      <c r="F10" s="429"/>
      <c r="G10" s="429"/>
    </row>
    <row r="11" spans="2:16" ht="15" customHeight="1">
      <c r="B11" s="430" t="s">
        <v>390</v>
      </c>
      <c r="C11" s="431"/>
      <c r="D11" s="431"/>
    </row>
    <row r="12" spans="2:16" ht="15" customHeight="1">
      <c r="B12" s="244"/>
    </row>
    <row r="13" spans="2:16" s="6" customFormat="1" ht="15" customHeight="1">
      <c r="B13" s="432"/>
      <c r="C13" s="433"/>
      <c r="D13" s="433"/>
      <c r="E13" s="434"/>
      <c r="F13" s="433"/>
      <c r="G13" s="433"/>
      <c r="H13" s="434"/>
      <c r="I13" s="435"/>
      <c r="J13" s="435"/>
    </row>
    <row r="14" spans="2:16" s="6" customFormat="1" ht="15" customHeight="1">
      <c r="B14" s="219" t="s">
        <v>391</v>
      </c>
      <c r="C14" s="433"/>
      <c r="D14" s="433"/>
      <c r="E14" s="434"/>
      <c r="F14" s="433"/>
      <c r="G14" s="433"/>
      <c r="H14" s="434"/>
      <c r="I14" s="435"/>
      <c r="J14" s="435"/>
    </row>
    <row r="15" spans="2:16" s="66" customFormat="1" ht="15" customHeight="1">
      <c r="B15" s="688" t="s">
        <v>392</v>
      </c>
      <c r="C15" s="688" t="s">
        <v>6</v>
      </c>
      <c r="D15" s="697" t="s">
        <v>153</v>
      </c>
      <c r="E15" s="697" t="s">
        <v>393</v>
      </c>
      <c r="F15" s="697"/>
      <c r="G15" s="697"/>
      <c r="H15" s="697">
        <v>2017</v>
      </c>
      <c r="I15" s="697"/>
      <c r="J15" s="697"/>
      <c r="K15" s="697">
        <v>2018</v>
      </c>
      <c r="L15" s="697"/>
      <c r="M15" s="697"/>
      <c r="N15" s="737" t="s">
        <v>394</v>
      </c>
      <c r="O15" s="737"/>
      <c r="P15" s="737"/>
    </row>
    <row r="16" spans="2:16" s="66" customFormat="1" ht="27" customHeight="1">
      <c r="B16" s="688"/>
      <c r="C16" s="688"/>
      <c r="D16" s="697"/>
      <c r="E16" s="221" t="s">
        <v>395</v>
      </c>
      <c r="F16" s="313" t="s">
        <v>396</v>
      </c>
      <c r="G16" s="221" t="s">
        <v>397</v>
      </c>
      <c r="H16" s="388" t="s">
        <v>395</v>
      </c>
      <c r="I16" s="313" t="s">
        <v>396</v>
      </c>
      <c r="J16" s="313" t="s">
        <v>397</v>
      </c>
      <c r="K16" s="221" t="s">
        <v>395</v>
      </c>
      <c r="L16" s="388" t="s">
        <v>396</v>
      </c>
      <c r="M16" s="221" t="s">
        <v>397</v>
      </c>
      <c r="N16" s="221" t="s">
        <v>395</v>
      </c>
      <c r="O16" s="313" t="s">
        <v>396</v>
      </c>
      <c r="P16" s="274" t="s">
        <v>397</v>
      </c>
    </row>
    <row r="17" spans="2:16" s="66" customFormat="1" ht="15" customHeight="1">
      <c r="B17" s="176" t="s">
        <v>98</v>
      </c>
      <c r="C17" s="177" t="s">
        <v>20</v>
      </c>
      <c r="D17" s="331" t="s">
        <v>21</v>
      </c>
      <c r="E17" s="436">
        <v>76000</v>
      </c>
      <c r="F17" s="437">
        <v>34809.160000000003</v>
      </c>
      <c r="G17" s="438">
        <f t="shared" ref="G17:G24" si="0">F17/E17</f>
        <v>0.45801526315789476</v>
      </c>
      <c r="H17" s="437">
        <v>23467.5</v>
      </c>
      <c r="I17" s="439">
        <v>10556.09</v>
      </c>
      <c r="J17" s="263">
        <f t="shared" ref="J17:J23" si="1">SUM(I17,F17)/SUM(E17,H17)</f>
        <v>0.45608113202804934</v>
      </c>
      <c r="K17" s="436">
        <v>29260.54</v>
      </c>
      <c r="L17" s="437">
        <v>2566.5</v>
      </c>
      <c r="M17" s="438">
        <f t="shared" ref="M17:M24" si="2">SUM(L17,I17,F17)/SUM(E17,H17,K17)</f>
        <v>0.37234894588622647</v>
      </c>
      <c r="N17" s="437">
        <v>33192.35</v>
      </c>
      <c r="O17" s="436">
        <v>8142</v>
      </c>
      <c r="P17" s="440">
        <f t="shared" ref="P17:P23" si="3">SUM(O17,L17,I17,F17)/SUM(E17,H17,K17,N17)</f>
        <v>0.34630444010170675</v>
      </c>
    </row>
    <row r="18" spans="2:16" s="66" customFormat="1" ht="15" customHeight="1">
      <c r="B18" s="182" t="s">
        <v>22</v>
      </c>
      <c r="C18" s="177" t="s">
        <v>23</v>
      </c>
      <c r="D18" s="338" t="s">
        <v>24</v>
      </c>
      <c r="E18" s="436">
        <v>27000</v>
      </c>
      <c r="F18" s="437">
        <v>15791.77</v>
      </c>
      <c r="G18" s="438">
        <f t="shared" si="0"/>
        <v>0.58488037037037044</v>
      </c>
      <c r="H18" s="437">
        <v>32722.17</v>
      </c>
      <c r="I18" s="439">
        <v>3634</v>
      </c>
      <c r="J18" s="263">
        <f t="shared" si="1"/>
        <v>0.32526899139800181</v>
      </c>
      <c r="K18" s="436">
        <v>9866</v>
      </c>
      <c r="L18" s="437">
        <v>7109.66</v>
      </c>
      <c r="M18" s="438">
        <f t="shared" si="2"/>
        <v>0.38132099177202106</v>
      </c>
      <c r="N18" s="437">
        <v>9866</v>
      </c>
      <c r="O18" s="436">
        <v>1844.64</v>
      </c>
      <c r="P18" s="438">
        <f t="shared" si="3"/>
        <v>0.35718792355391793</v>
      </c>
    </row>
    <row r="19" spans="2:16" s="66" customFormat="1" ht="15" customHeight="1">
      <c r="B19" s="182" t="s">
        <v>87</v>
      </c>
      <c r="C19" s="177" t="s">
        <v>23</v>
      </c>
      <c r="D19" s="338" t="s">
        <v>26</v>
      </c>
      <c r="E19" s="436">
        <v>25000</v>
      </c>
      <c r="F19" s="437">
        <v>7958.43</v>
      </c>
      <c r="G19" s="438">
        <f t="shared" si="0"/>
        <v>0.31833719999999999</v>
      </c>
      <c r="H19" s="437">
        <v>17258</v>
      </c>
      <c r="I19" s="439">
        <v>1428.23</v>
      </c>
      <c r="J19" s="263">
        <f t="shared" si="1"/>
        <v>0.22212740782810356</v>
      </c>
      <c r="K19" s="436">
        <v>7450</v>
      </c>
      <c r="L19" s="437">
        <v>2306</v>
      </c>
      <c r="M19" s="438">
        <f t="shared" si="2"/>
        <v>0.23522692524342159</v>
      </c>
      <c r="N19" s="437">
        <v>8058.5</v>
      </c>
      <c r="O19" s="436">
        <v>2743.5</v>
      </c>
      <c r="P19" s="438">
        <f t="shared" si="3"/>
        <v>0.24990539499536929</v>
      </c>
    </row>
    <row r="20" spans="2:16" s="66" customFormat="1" ht="15" customHeight="1">
      <c r="B20" s="182" t="s">
        <v>156</v>
      </c>
      <c r="C20" s="177" t="s">
        <v>23</v>
      </c>
      <c r="D20" s="338" t="s">
        <v>12</v>
      </c>
      <c r="E20" s="436">
        <v>29000</v>
      </c>
      <c r="F20" s="437">
        <v>16378.91</v>
      </c>
      <c r="G20" s="438">
        <f t="shared" si="0"/>
        <v>0.56479000000000001</v>
      </c>
      <c r="H20" s="437">
        <v>13300</v>
      </c>
      <c r="I20" s="439">
        <v>3191.3</v>
      </c>
      <c r="J20" s="263">
        <f t="shared" si="1"/>
        <v>0.4626527186761229</v>
      </c>
      <c r="K20" s="436">
        <v>16099.5</v>
      </c>
      <c r="L20" s="437">
        <v>6897.56</v>
      </c>
      <c r="M20" s="438">
        <f t="shared" si="2"/>
        <v>0.45321912002671255</v>
      </c>
      <c r="N20" s="437">
        <v>16099.5</v>
      </c>
      <c r="O20" s="436">
        <v>1144.5999999999999</v>
      </c>
      <c r="P20" s="438">
        <f t="shared" si="3"/>
        <v>0.37064081397065729</v>
      </c>
    </row>
    <row r="21" spans="2:16" s="66" customFormat="1" ht="15" customHeight="1">
      <c r="B21" s="182" t="s">
        <v>30</v>
      </c>
      <c r="C21" s="177" t="s">
        <v>23</v>
      </c>
      <c r="D21" s="338" t="s">
        <v>18</v>
      </c>
      <c r="E21" s="436">
        <v>25000</v>
      </c>
      <c r="F21" s="437">
        <v>10178.35</v>
      </c>
      <c r="G21" s="438">
        <f t="shared" si="0"/>
        <v>0.407134</v>
      </c>
      <c r="H21" s="437">
        <v>20560</v>
      </c>
      <c r="I21" s="439">
        <v>6095.37</v>
      </c>
      <c r="J21" s="263">
        <f t="shared" si="1"/>
        <v>0.35719315188762074</v>
      </c>
      <c r="K21" s="436">
        <v>21302.5</v>
      </c>
      <c r="L21" s="437">
        <v>6033.1</v>
      </c>
      <c r="M21" s="438">
        <f t="shared" si="2"/>
        <v>0.3336222845391662</v>
      </c>
      <c r="N21" s="437">
        <v>22593.63</v>
      </c>
      <c r="O21" s="436">
        <v>11401.38</v>
      </c>
      <c r="P21" s="438">
        <f t="shared" si="3"/>
        <v>0.37681263430465856</v>
      </c>
    </row>
    <row r="22" spans="2:16" s="66" customFormat="1" ht="15" customHeight="1">
      <c r="B22" s="182" t="s">
        <v>31</v>
      </c>
      <c r="C22" s="177" t="s">
        <v>20</v>
      </c>
      <c r="D22" s="338" t="s">
        <v>10</v>
      </c>
      <c r="E22" s="436">
        <v>75300</v>
      </c>
      <c r="F22" s="437">
        <v>46174.64</v>
      </c>
      <c r="G22" s="438">
        <f t="shared" si="0"/>
        <v>0.61320903054448872</v>
      </c>
      <c r="H22" s="437">
        <v>9866</v>
      </c>
      <c r="I22" s="439">
        <v>8149.2</v>
      </c>
      <c r="J22" s="263">
        <f t="shared" si="1"/>
        <v>0.63785830026066737</v>
      </c>
      <c r="K22" s="436">
        <v>36917.230000000003</v>
      </c>
      <c r="L22" s="437">
        <v>9735</v>
      </c>
      <c r="M22" s="438">
        <f t="shared" si="2"/>
        <v>0.52471449190851183</v>
      </c>
      <c r="N22" s="437">
        <v>36917.230000000003</v>
      </c>
      <c r="O22" s="436">
        <v>2212.5</v>
      </c>
      <c r="P22" s="438">
        <f t="shared" si="3"/>
        <v>0.41679967466760781</v>
      </c>
    </row>
    <row r="23" spans="2:16" s="66" customFormat="1" ht="15" customHeight="1">
      <c r="B23" s="182" t="s">
        <v>29</v>
      </c>
      <c r="C23" s="177" t="s">
        <v>23</v>
      </c>
      <c r="D23" s="338" t="s">
        <v>21</v>
      </c>
      <c r="E23" s="436">
        <v>48000</v>
      </c>
      <c r="F23" s="437">
        <v>14008.11</v>
      </c>
      <c r="G23" s="438">
        <f t="shared" si="0"/>
        <v>0.29183562499999999</v>
      </c>
      <c r="H23" s="437">
        <v>7450</v>
      </c>
      <c r="I23" s="439">
        <v>4340.5</v>
      </c>
      <c r="J23" s="263">
        <f t="shared" si="1"/>
        <v>0.33090369702434624</v>
      </c>
      <c r="K23" s="436">
        <v>17258</v>
      </c>
      <c r="L23" s="437">
        <v>11962.74</v>
      </c>
      <c r="M23" s="438">
        <f t="shared" si="2"/>
        <v>0.4168915387577708</v>
      </c>
      <c r="N23" s="437">
        <v>17258</v>
      </c>
      <c r="O23" s="436">
        <v>6195</v>
      </c>
      <c r="P23" s="441">
        <f t="shared" si="3"/>
        <v>0.40577940555320896</v>
      </c>
    </row>
    <row r="24" spans="2:16" s="66" customFormat="1" ht="15" customHeight="1">
      <c r="B24" s="392" t="s">
        <v>108</v>
      </c>
      <c r="C24" s="392"/>
      <c r="D24" s="393"/>
      <c r="E24" s="345">
        <f>SUM(E17:E23)</f>
        <v>305300</v>
      </c>
      <c r="F24" s="442">
        <f>SUM(F17:F23)</f>
        <v>145299.37</v>
      </c>
      <c r="G24" s="443">
        <f t="shared" si="0"/>
        <v>0.47592325581395345</v>
      </c>
      <c r="H24" s="444">
        <f>SUM(H17:H23)</f>
        <v>124623.67</v>
      </c>
      <c r="I24" s="445">
        <f>SUM(I17:I23)</f>
        <v>37394.689999999995</v>
      </c>
      <c r="J24" s="446">
        <f>SUM(I24,F24)/E24</f>
        <v>0.59840831968555519</v>
      </c>
      <c r="K24" s="444">
        <f>SUM(K17:K23)</f>
        <v>138153.77000000002</v>
      </c>
      <c r="L24" s="447">
        <f>SUM(L17:L23)</f>
        <v>46610.559999999998</v>
      </c>
      <c r="M24" s="446">
        <f t="shared" si="2"/>
        <v>0.40365028401761566</v>
      </c>
      <c r="N24" s="444">
        <f>SUM(N17:N23)</f>
        <v>143985.21000000002</v>
      </c>
      <c r="O24" s="329">
        <f>SUM(O17:O23)</f>
        <v>33683.619999999995</v>
      </c>
      <c r="P24" s="446">
        <f>SUM(O24,L24,I24,F24)/SUM(N24,K24,H24,E24)</f>
        <v>0.36933300742568087</v>
      </c>
    </row>
    <row r="25" spans="2:16" s="6" customFormat="1" ht="15" customHeight="1">
      <c r="B25" s="432"/>
      <c r="C25" s="433"/>
      <c r="D25" s="433"/>
      <c r="E25" s="434"/>
      <c r="F25" s="433"/>
      <c r="G25" s="433"/>
      <c r="H25" s="434"/>
      <c r="I25" s="435"/>
      <c r="J25" s="435"/>
    </row>
    <row r="26" spans="2:16" s="6" customFormat="1" ht="15" customHeight="1">
      <c r="B26" s="432"/>
      <c r="C26" s="433"/>
      <c r="D26" s="433"/>
      <c r="E26" s="434"/>
      <c r="F26" s="433"/>
      <c r="G26" s="433"/>
      <c r="H26" s="434"/>
      <c r="I26" s="435"/>
      <c r="J26" s="435"/>
    </row>
    <row r="27" spans="2:16" s="68" customFormat="1" ht="15" customHeight="1">
      <c r="B27" s="219" t="s">
        <v>398</v>
      </c>
      <c r="C27" s="448"/>
      <c r="D27" s="448"/>
      <c r="E27" s="178"/>
      <c r="F27" s="448"/>
      <c r="G27" s="448"/>
      <c r="H27" s="178"/>
      <c r="I27" s="449"/>
      <c r="J27" s="449"/>
    </row>
    <row r="28" spans="2:16" s="68" customFormat="1" ht="15" customHeight="1">
      <c r="B28" s="688" t="s">
        <v>399</v>
      </c>
      <c r="C28" s="688" t="s">
        <v>393</v>
      </c>
      <c r="D28" s="688"/>
      <c r="E28" s="688"/>
      <c r="F28" s="688">
        <v>2017</v>
      </c>
      <c r="G28" s="688"/>
      <c r="H28" s="688"/>
      <c r="I28" s="688">
        <v>2018</v>
      </c>
      <c r="J28" s="688"/>
      <c r="K28" s="688"/>
      <c r="L28" s="688">
        <v>2019</v>
      </c>
      <c r="M28" s="688"/>
      <c r="N28" s="688"/>
    </row>
    <row r="29" spans="2:16" s="68" customFormat="1" ht="24.75" customHeight="1">
      <c r="B29" s="688"/>
      <c r="C29" s="221" t="s">
        <v>395</v>
      </c>
      <c r="D29" s="450" t="s">
        <v>396</v>
      </c>
      <c r="E29" s="221" t="s">
        <v>397</v>
      </c>
      <c r="F29" s="221" t="s">
        <v>395</v>
      </c>
      <c r="G29" s="174" t="s">
        <v>396</v>
      </c>
      <c r="H29" s="221" t="s">
        <v>397</v>
      </c>
      <c r="I29" s="221" t="s">
        <v>395</v>
      </c>
      <c r="J29" s="450" t="s">
        <v>396</v>
      </c>
      <c r="K29" s="313" t="s">
        <v>397</v>
      </c>
      <c r="L29" s="221" t="s">
        <v>395</v>
      </c>
      <c r="M29" s="450" t="s">
        <v>396</v>
      </c>
      <c r="N29" s="221" t="s">
        <v>397</v>
      </c>
    </row>
    <row r="30" spans="2:16" s="68" customFormat="1" ht="15" customHeight="1">
      <c r="B30" s="31" t="s">
        <v>400</v>
      </c>
      <c r="C30" s="451">
        <v>5706</v>
      </c>
      <c r="D30" s="452" t="s">
        <v>401</v>
      </c>
      <c r="E30" s="453">
        <v>0</v>
      </c>
      <c r="F30" s="451">
        <v>0</v>
      </c>
      <c r="G30" s="452" t="s">
        <v>401</v>
      </c>
      <c r="H30" s="454">
        <v>0</v>
      </c>
      <c r="I30" s="451">
        <v>0</v>
      </c>
      <c r="J30" s="452" t="s">
        <v>401</v>
      </c>
      <c r="K30" s="453">
        <v>0</v>
      </c>
      <c r="L30" s="451">
        <v>0</v>
      </c>
      <c r="M30" s="452" t="s">
        <v>401</v>
      </c>
      <c r="N30" s="453">
        <v>0</v>
      </c>
    </row>
    <row r="31" spans="2:16" s="68" customFormat="1" ht="15" customHeight="1">
      <c r="B31" s="34" t="s">
        <v>402</v>
      </c>
      <c r="C31" s="451">
        <v>1500</v>
      </c>
      <c r="D31" s="452" t="s">
        <v>401</v>
      </c>
      <c r="E31" s="454">
        <v>0</v>
      </c>
      <c r="F31" s="451">
        <v>0</v>
      </c>
      <c r="G31" s="452" t="s">
        <v>401</v>
      </c>
      <c r="H31" s="454">
        <v>0</v>
      </c>
      <c r="I31" s="451">
        <v>0</v>
      </c>
      <c r="J31" s="452" t="s">
        <v>401</v>
      </c>
      <c r="K31" s="454">
        <v>0</v>
      </c>
      <c r="L31" s="451">
        <v>0</v>
      </c>
      <c r="M31" s="452" t="s">
        <v>401</v>
      </c>
      <c r="N31" s="454">
        <v>0</v>
      </c>
    </row>
    <row r="32" spans="2:16" s="68" customFormat="1" ht="15" customHeight="1">
      <c r="B32" s="34" t="s">
        <v>403</v>
      </c>
      <c r="C32" s="451">
        <v>600</v>
      </c>
      <c r="D32" s="452" t="s">
        <v>401</v>
      </c>
      <c r="E32" s="454">
        <v>0</v>
      </c>
      <c r="F32" s="451">
        <v>0</v>
      </c>
      <c r="G32" s="452" t="s">
        <v>401</v>
      </c>
      <c r="H32" s="454">
        <v>0</v>
      </c>
      <c r="I32" s="451">
        <v>0</v>
      </c>
      <c r="J32" s="452" t="s">
        <v>401</v>
      </c>
      <c r="K32" s="454">
        <v>0</v>
      </c>
      <c r="L32" s="451">
        <v>0</v>
      </c>
      <c r="M32" s="452" t="s">
        <v>401</v>
      </c>
      <c r="N32" s="454">
        <v>0</v>
      </c>
    </row>
    <row r="33" spans="2:14" s="68" customFormat="1" ht="15" customHeight="1">
      <c r="B33" s="34" t="s">
        <v>404</v>
      </c>
      <c r="C33" s="451">
        <v>11070</v>
      </c>
      <c r="D33" s="452" t="s">
        <v>401</v>
      </c>
      <c r="E33" s="454">
        <v>0</v>
      </c>
      <c r="F33" s="451">
        <v>0</v>
      </c>
      <c r="G33" s="452" t="s">
        <v>401</v>
      </c>
      <c r="H33" s="454">
        <v>0</v>
      </c>
      <c r="I33" s="451">
        <v>0</v>
      </c>
      <c r="J33" s="452" t="s">
        <v>401</v>
      </c>
      <c r="K33" s="454">
        <v>0</v>
      </c>
      <c r="L33" s="451">
        <v>0</v>
      </c>
      <c r="M33" s="452" t="s">
        <v>401</v>
      </c>
      <c r="N33" s="454">
        <v>0</v>
      </c>
    </row>
    <row r="34" spans="2:14" s="68" customFormat="1" ht="15" customHeight="1">
      <c r="B34" s="34" t="s">
        <v>405</v>
      </c>
      <c r="C34" s="451">
        <v>10000</v>
      </c>
      <c r="D34" s="452" t="s">
        <v>401</v>
      </c>
      <c r="E34" s="454">
        <v>0</v>
      </c>
      <c r="F34" s="451">
        <v>0</v>
      </c>
      <c r="G34" s="452" t="s">
        <v>401</v>
      </c>
      <c r="H34" s="454">
        <v>0</v>
      </c>
      <c r="I34" s="451">
        <v>0</v>
      </c>
      <c r="J34" s="452" t="s">
        <v>401</v>
      </c>
      <c r="K34" s="454">
        <v>0</v>
      </c>
      <c r="L34" s="451">
        <v>0</v>
      </c>
      <c r="M34" s="452" t="s">
        <v>401</v>
      </c>
      <c r="N34" s="455">
        <v>0</v>
      </c>
    </row>
    <row r="35" spans="2:14" s="68" customFormat="1" ht="15" customHeight="1">
      <c r="B35" s="34" t="s">
        <v>406</v>
      </c>
      <c r="C35" s="451">
        <v>28593</v>
      </c>
      <c r="D35" s="452" t="s">
        <v>401</v>
      </c>
      <c r="E35" s="454">
        <v>0</v>
      </c>
      <c r="F35" s="451">
        <v>0</v>
      </c>
      <c r="G35" s="452" t="s">
        <v>401</v>
      </c>
      <c r="H35" s="454">
        <v>0</v>
      </c>
      <c r="I35" s="451">
        <v>0</v>
      </c>
      <c r="J35" s="452" t="s">
        <v>401</v>
      </c>
      <c r="K35" s="454">
        <v>0</v>
      </c>
      <c r="L35" s="451">
        <v>0</v>
      </c>
      <c r="M35" s="452" t="s">
        <v>401</v>
      </c>
      <c r="N35" s="455">
        <v>0</v>
      </c>
    </row>
    <row r="36" spans="2:14" s="68" customFormat="1" ht="15" customHeight="1">
      <c r="B36" s="34" t="s">
        <v>407</v>
      </c>
      <c r="C36" s="451">
        <v>1000</v>
      </c>
      <c r="D36" s="452" t="s">
        <v>401</v>
      </c>
      <c r="E36" s="454">
        <v>0</v>
      </c>
      <c r="F36" s="451">
        <v>0</v>
      </c>
      <c r="G36" s="452" t="s">
        <v>401</v>
      </c>
      <c r="H36" s="454">
        <v>0</v>
      </c>
      <c r="I36" s="451">
        <v>0</v>
      </c>
      <c r="J36" s="452" t="s">
        <v>401</v>
      </c>
      <c r="K36" s="456">
        <v>0</v>
      </c>
      <c r="L36" s="451">
        <v>0</v>
      </c>
      <c r="M36" s="452" t="s">
        <v>401</v>
      </c>
      <c r="N36" s="455">
        <v>0</v>
      </c>
    </row>
    <row r="37" spans="2:14" s="68" customFormat="1" ht="15" customHeight="1">
      <c r="B37" s="34" t="s">
        <v>408</v>
      </c>
      <c r="C37" s="457">
        <v>40630</v>
      </c>
      <c r="D37" s="451">
        <v>32085</v>
      </c>
      <c r="E37" s="456">
        <f>D37/C37</f>
        <v>0.7896874230863894</v>
      </c>
      <c r="F37" s="451">
        <v>15460</v>
      </c>
      <c r="G37" s="458">
        <v>10116.799999999999</v>
      </c>
      <c r="H37" s="456">
        <f>SUM(G37,D37)/SUM(C37,F37)</f>
        <v>0.75239436619718314</v>
      </c>
      <c r="I37" s="451">
        <v>33981.79</v>
      </c>
      <c r="J37" s="459">
        <v>5909.26</v>
      </c>
      <c r="K37" s="456">
        <f>SUM(J37,G37,D37)/SUM(C37,F37,I37)</f>
        <v>0.53414126664963568</v>
      </c>
      <c r="L37" s="451">
        <v>18472.349999999999</v>
      </c>
      <c r="M37" s="459">
        <v>5840.58</v>
      </c>
      <c r="N37" s="460">
        <f>SUM(M37,J37,G37,D37)/SUM(F37,C37,I37,L37)</f>
        <v>0.49704792907290979</v>
      </c>
    </row>
    <row r="38" spans="2:14" s="68" customFormat="1" ht="15" customHeight="1">
      <c r="B38" s="34" t="s">
        <v>409</v>
      </c>
      <c r="C38" s="457">
        <v>4100</v>
      </c>
      <c r="D38" s="452" t="s">
        <v>401</v>
      </c>
      <c r="E38" s="454">
        <v>0</v>
      </c>
      <c r="F38" s="451">
        <v>0</v>
      </c>
      <c r="G38" s="452" t="s">
        <v>401</v>
      </c>
      <c r="H38" s="454">
        <v>0</v>
      </c>
      <c r="I38" s="451">
        <v>0</v>
      </c>
      <c r="J38" s="452" t="s">
        <v>401</v>
      </c>
      <c r="K38" s="456">
        <v>0</v>
      </c>
      <c r="L38" s="451">
        <v>0</v>
      </c>
      <c r="M38" s="452" t="s">
        <v>401</v>
      </c>
      <c r="N38" s="455">
        <v>0</v>
      </c>
    </row>
    <row r="39" spans="2:14" s="68" customFormat="1" ht="15" customHeight="1">
      <c r="B39" s="34" t="s">
        <v>410</v>
      </c>
      <c r="C39" s="457">
        <v>38013</v>
      </c>
      <c r="D39" s="451">
        <v>6846.41</v>
      </c>
      <c r="E39" s="456">
        <f>D39/C39</f>
        <v>0.18010706863441453</v>
      </c>
      <c r="F39" s="451">
        <v>7962.26</v>
      </c>
      <c r="G39" s="458">
        <v>3798.6</v>
      </c>
      <c r="H39" s="456">
        <f>SUM(G39,D39)/SUM(C39,F39)</f>
        <v>0.23153778793203125</v>
      </c>
      <c r="I39" s="451">
        <v>15103.01</v>
      </c>
      <c r="J39" s="459">
        <v>3954.34</v>
      </c>
      <c r="K39" s="456">
        <f>SUM(J39,G39,D39)/SUM(C39,F39,I39)</f>
        <v>0.23902690760560177</v>
      </c>
      <c r="L39" s="451">
        <v>5198.6000000000004</v>
      </c>
      <c r="M39" s="452" t="s">
        <v>401</v>
      </c>
      <c r="N39" s="460">
        <f>SUM(J39,G39,D39)/SUM(C39,F39,I39,L39)</f>
        <v>0.22027820565455186</v>
      </c>
    </row>
    <row r="40" spans="2:14" s="68" customFormat="1" ht="15" customHeight="1">
      <c r="B40" s="34" t="s">
        <v>411</v>
      </c>
      <c r="C40" s="457">
        <v>10200</v>
      </c>
      <c r="D40" s="452" t="s">
        <v>401</v>
      </c>
      <c r="E40" s="454">
        <v>0</v>
      </c>
      <c r="F40" s="451">
        <v>0</v>
      </c>
      <c r="G40" s="458">
        <v>10189.92</v>
      </c>
      <c r="H40" s="456">
        <f>SUM(G40)/SUM(C40,F40)</f>
        <v>0.99901176470588238</v>
      </c>
      <c r="I40" s="451">
        <v>0</v>
      </c>
      <c r="J40" s="452" t="s">
        <v>401</v>
      </c>
      <c r="K40" s="456">
        <f>G40/C40</f>
        <v>0.99901176470588238</v>
      </c>
      <c r="L40" s="451">
        <v>0</v>
      </c>
      <c r="M40" s="452" t="s">
        <v>401</v>
      </c>
      <c r="N40" s="461">
        <f>G40/C40</f>
        <v>0.99901176470588238</v>
      </c>
    </row>
    <row r="41" spans="2:14" s="156" customFormat="1" ht="29.25" customHeight="1">
      <c r="B41" s="462" t="s">
        <v>412</v>
      </c>
      <c r="C41" s="463">
        <v>5581.76</v>
      </c>
      <c r="D41" s="464">
        <v>4999.72</v>
      </c>
      <c r="E41" s="465">
        <f>D41/C41</f>
        <v>0.8957246459897954</v>
      </c>
      <c r="F41" s="464">
        <v>0</v>
      </c>
      <c r="G41" s="466" t="s">
        <v>401</v>
      </c>
      <c r="H41" s="465">
        <f>D41/SUM(C41,F41)</f>
        <v>0.8957246459897954</v>
      </c>
      <c r="I41" s="464">
        <v>0</v>
      </c>
      <c r="J41" s="466" t="s">
        <v>401</v>
      </c>
      <c r="K41" s="456">
        <f>D41/C41</f>
        <v>0.8957246459897954</v>
      </c>
      <c r="L41" s="451">
        <v>0</v>
      </c>
      <c r="M41" s="466" t="s">
        <v>401</v>
      </c>
      <c r="N41" s="461">
        <f>D41/C41</f>
        <v>0.8957246459897954</v>
      </c>
    </row>
    <row r="42" spans="2:14" s="66" customFormat="1" ht="15" customHeight="1">
      <c r="B42" s="34" t="s">
        <v>413</v>
      </c>
      <c r="C42" s="457">
        <v>25115</v>
      </c>
      <c r="D42" s="451">
        <v>14203.46</v>
      </c>
      <c r="E42" s="456">
        <f>D42/C42</f>
        <v>0.56553693012144135</v>
      </c>
      <c r="F42" s="451">
        <v>17997.52</v>
      </c>
      <c r="G42" s="458">
        <v>4108.55</v>
      </c>
      <c r="H42" s="456">
        <f>SUM(G42,D42)/SUM(C42,F42)</f>
        <v>0.42474923757646266</v>
      </c>
      <c r="I42" s="451">
        <v>12082.41</v>
      </c>
      <c r="J42" s="459">
        <v>9034.66</v>
      </c>
      <c r="K42" s="456">
        <f>SUM(J42,G42,D42)/SUM(C42,F42,I42)</f>
        <v>0.49545619498022725</v>
      </c>
      <c r="L42" s="451">
        <v>14622.23</v>
      </c>
      <c r="M42" s="459">
        <v>1844.64</v>
      </c>
      <c r="N42" s="461">
        <f>SUM(J42,M42,G42,D42)/SUM(C42,F42,I42,L42)</f>
        <v>0.41811081974689313</v>
      </c>
    </row>
    <row r="43" spans="2:14" s="66" customFormat="1" ht="15" customHeight="1">
      <c r="B43" s="34" t="s">
        <v>414</v>
      </c>
      <c r="C43" s="457">
        <v>57559</v>
      </c>
      <c r="D43" s="451">
        <v>35577</v>
      </c>
      <c r="E43" s="456">
        <f>D43/C43</f>
        <v>0.61809621431922024</v>
      </c>
      <c r="F43" s="451">
        <v>15848.08</v>
      </c>
      <c r="G43" s="458">
        <v>32925.699999999997</v>
      </c>
      <c r="H43" s="456">
        <f>SUM(G43,D43)/SUM(C43,F43)</f>
        <v>0.93318927820041331</v>
      </c>
      <c r="I43" s="451">
        <v>30961.18</v>
      </c>
      <c r="J43" s="459">
        <v>11819.6</v>
      </c>
      <c r="K43" s="456">
        <f>SUM(J43,G43,D43)/SUM(C43,F43,I43)</f>
        <v>0.76960466716605203</v>
      </c>
      <c r="L43" s="451">
        <v>67102</v>
      </c>
      <c r="M43" s="459">
        <v>14071.5</v>
      </c>
      <c r="N43" s="461">
        <f>SUM(M43,J43,G43,D43)/SUM(C43,F43,I43,L43)</f>
        <v>0.55049662839491809</v>
      </c>
    </row>
    <row r="44" spans="2:14" s="66" customFormat="1" ht="15" customHeight="1">
      <c r="B44" s="34" t="s">
        <v>415</v>
      </c>
      <c r="C44" s="457">
        <v>42144</v>
      </c>
      <c r="D44" s="451">
        <v>21241.9</v>
      </c>
      <c r="E44" s="456">
        <f>D44/C44</f>
        <v>0.5040314160971906</v>
      </c>
      <c r="F44" s="451">
        <v>7449.03</v>
      </c>
      <c r="G44" s="452" t="s">
        <v>401</v>
      </c>
      <c r="H44" s="456">
        <f>D44/SUM(C44,F44)</f>
        <v>0.42832430283045825</v>
      </c>
      <c r="I44" s="451">
        <v>28695.73</v>
      </c>
      <c r="J44" s="459">
        <v>9370.4</v>
      </c>
      <c r="K44" s="456">
        <f>SUM(J44,D44)/SUM(C44,F44,I44)</f>
        <v>0.39101781660611312</v>
      </c>
      <c r="L44" s="451">
        <v>15277.13</v>
      </c>
      <c r="M44" s="459">
        <v>7671.8</v>
      </c>
      <c r="N44" s="461">
        <f>SUM(M44,J44,D44)/SUM(F44,C44,I44,L44)</f>
        <v>0.40916727238954287</v>
      </c>
    </row>
    <row r="45" spans="2:14" s="66" customFormat="1" ht="15" customHeight="1">
      <c r="B45" s="34" t="s">
        <v>416</v>
      </c>
      <c r="C45" s="457">
        <v>23769</v>
      </c>
      <c r="D45" s="451">
        <v>10548.7</v>
      </c>
      <c r="E45" s="456">
        <f>D45/C45</f>
        <v>0.44380074887458459</v>
      </c>
      <c r="F45" s="451">
        <v>12562.26</v>
      </c>
      <c r="G45" s="452" t="s">
        <v>401</v>
      </c>
      <c r="H45" s="456">
        <f>D45/SUM(C45,F45)</f>
        <v>0.29034776112912131</v>
      </c>
      <c r="I45" s="451">
        <v>22654.52</v>
      </c>
      <c r="J45" s="459">
        <v>20302</v>
      </c>
      <c r="K45" s="456">
        <f>SUM(J45,D45)/SUM(C45,F45,I45)</f>
        <v>0.52301927684943728</v>
      </c>
      <c r="L45" s="451">
        <v>31741.42</v>
      </c>
      <c r="M45" s="459">
        <v>6985.18</v>
      </c>
      <c r="N45" s="461">
        <f>SUM(M45,J45,D45)/SUM(C45,F45,I45,L45)</f>
        <v>0.41702907176679105</v>
      </c>
    </row>
    <row r="46" spans="2:14" s="66" customFormat="1" ht="15" customHeight="1">
      <c r="B46" s="34" t="s">
        <v>417</v>
      </c>
      <c r="C46" s="457">
        <v>7000</v>
      </c>
      <c r="D46" s="467">
        <v>0</v>
      </c>
      <c r="E46" s="454">
        <v>0</v>
      </c>
      <c r="F46" s="451">
        <v>5000</v>
      </c>
      <c r="G46" s="452" t="s">
        <v>401</v>
      </c>
      <c r="H46" s="454">
        <v>0</v>
      </c>
      <c r="I46" s="451">
        <v>7551.54</v>
      </c>
      <c r="J46" s="452" t="s">
        <v>401</v>
      </c>
      <c r="K46" s="454">
        <v>0</v>
      </c>
      <c r="L46" s="451">
        <v>5000</v>
      </c>
      <c r="M46" s="452" t="s">
        <v>401</v>
      </c>
      <c r="N46" s="455">
        <v>0</v>
      </c>
    </row>
    <row r="47" spans="2:14" s="66" customFormat="1" ht="15" customHeight="1">
      <c r="B47" s="34" t="s">
        <v>418</v>
      </c>
      <c r="C47" s="457">
        <v>4885</v>
      </c>
      <c r="D47" s="451">
        <v>600</v>
      </c>
      <c r="E47" s="456">
        <f>D47/C47</f>
        <v>0.12282497441146366</v>
      </c>
      <c r="F47" s="451">
        <v>0</v>
      </c>
      <c r="G47" s="452" t="s">
        <v>401</v>
      </c>
      <c r="H47" s="456">
        <f>D47/C47</f>
        <v>0.12282497441146366</v>
      </c>
      <c r="I47" s="451">
        <v>0</v>
      </c>
      <c r="J47" s="452" t="s">
        <v>401</v>
      </c>
      <c r="K47" s="456">
        <f>D47/C47</f>
        <v>0.12282497441146366</v>
      </c>
      <c r="L47" s="451">
        <v>0</v>
      </c>
      <c r="M47" s="452" t="s">
        <v>401</v>
      </c>
      <c r="N47" s="461">
        <f>D47/C47</f>
        <v>0.12282497441146366</v>
      </c>
    </row>
    <row r="48" spans="2:14" s="66" customFormat="1" ht="15" customHeight="1">
      <c r="B48" s="34" t="s">
        <v>419</v>
      </c>
      <c r="C48" s="457">
        <v>5150</v>
      </c>
      <c r="D48" s="467">
        <v>0</v>
      </c>
      <c r="E48" s="454">
        <v>0</v>
      </c>
      <c r="F48" s="451">
        <v>0</v>
      </c>
      <c r="G48" s="452" t="s">
        <v>401</v>
      </c>
      <c r="H48" s="454">
        <v>0</v>
      </c>
      <c r="I48" s="451">
        <v>0</v>
      </c>
      <c r="J48" s="452" t="s">
        <v>401</v>
      </c>
      <c r="K48" s="454">
        <v>0</v>
      </c>
      <c r="L48" s="457">
        <v>0</v>
      </c>
      <c r="M48" s="452" t="s">
        <v>401</v>
      </c>
      <c r="N48" s="454">
        <v>0</v>
      </c>
    </row>
    <row r="49" spans="2:14" s="66" customFormat="1" ht="15" customHeight="1">
      <c r="B49" s="468" t="s">
        <v>420</v>
      </c>
      <c r="C49" s="457">
        <v>9146</v>
      </c>
      <c r="D49" s="467">
        <v>0</v>
      </c>
      <c r="E49" s="454">
        <v>0</v>
      </c>
      <c r="F49" s="451">
        <v>0</v>
      </c>
      <c r="G49" s="452" t="s">
        <v>401</v>
      </c>
      <c r="H49" s="454">
        <v>0</v>
      </c>
      <c r="I49" s="451">
        <v>0</v>
      </c>
      <c r="J49" s="452" t="s">
        <v>401</v>
      </c>
      <c r="K49" s="454">
        <v>0</v>
      </c>
      <c r="L49" s="457">
        <v>0</v>
      </c>
      <c r="M49" s="452" t="s">
        <v>401</v>
      </c>
      <c r="N49" s="454">
        <v>0</v>
      </c>
    </row>
    <row r="50" spans="2:14" ht="15" customHeight="1">
      <c r="B50" s="469" t="s">
        <v>108</v>
      </c>
      <c r="C50" s="470">
        <f>SUM(C30:C49)</f>
        <v>331761.76</v>
      </c>
      <c r="D50" s="471">
        <f>SUM(D31:D49)</f>
        <v>126102.18999999999</v>
      </c>
      <c r="E50" s="472">
        <f>D50/C50</f>
        <v>0.38009862860626248</v>
      </c>
      <c r="F50" s="473">
        <f>SUM(F30:F49)</f>
        <v>82279.149999999994</v>
      </c>
      <c r="G50" s="474">
        <f>SUM(G37:G49)</f>
        <v>61139.569999999992</v>
      </c>
      <c r="H50" s="472">
        <f>SUM(G50,D50)/SUM(C50,F50)</f>
        <v>0.45223009484739074</v>
      </c>
      <c r="I50" s="475">
        <f>SUM(I30:I49)</f>
        <v>151030.18000000002</v>
      </c>
      <c r="J50" s="476">
        <f>SUM(J42:J45,J39,J37)</f>
        <v>60390.26</v>
      </c>
      <c r="K50" s="472">
        <f>SUM(J50,G50,D50)/SUM(I50,F50,C50)</f>
        <v>0.43823162144076405</v>
      </c>
      <c r="L50" s="475">
        <f>SUM(L30:L49)</f>
        <v>157413.72999999998</v>
      </c>
      <c r="M50" s="476">
        <f>SUM(M42:M45,M37)</f>
        <v>36413.699999999997</v>
      </c>
      <c r="N50" s="253">
        <f>SUM(M50,J50,G50,D50)/SUM(C50,F50,I50,L50)</f>
        <v>0.39315112530668805</v>
      </c>
    </row>
    <row r="51" spans="2:14" ht="15" customHeight="1"/>
    <row r="52" spans="2:14" ht="15" customHeight="1">
      <c r="B52" s="309" t="s">
        <v>526</v>
      </c>
    </row>
  </sheetData>
  <mergeCells count="15">
    <mergeCell ref="B28:B29"/>
    <mergeCell ref="C28:E28"/>
    <mergeCell ref="F28:H28"/>
    <mergeCell ref="I28:K28"/>
    <mergeCell ref="L28:N28"/>
    <mergeCell ref="B6:L6"/>
    <mergeCell ref="B7:L7"/>
    <mergeCell ref="O9:P9"/>
    <mergeCell ref="B15:B16"/>
    <mergeCell ref="C15:C16"/>
    <mergeCell ref="D15:D16"/>
    <mergeCell ref="E15:G15"/>
    <mergeCell ref="H15:J15"/>
    <mergeCell ref="K15:M15"/>
    <mergeCell ref="N15:P15"/>
  </mergeCells>
  <hyperlinks>
    <hyperlink ref="O9" location="capa!A1" display="Página Inicial" xr:uid="{00000000-0004-0000-16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showGridLines="0" showRowColHeaders="0" topLeftCell="A22" zoomScaleNormal="100" workbookViewId="0">
      <selection activeCell="F10" sqref="F10"/>
    </sheetView>
  </sheetViews>
  <sheetFormatPr defaultColWidth="0" defaultRowHeight="15" zeroHeight="1"/>
  <cols>
    <col min="1" max="1" width="3.7109375" customWidth="1"/>
    <col min="2" max="2" width="4.5703125" customWidth="1"/>
    <col min="3" max="3" width="41.5703125" customWidth="1"/>
    <col min="4" max="4" width="28.42578125" customWidth="1"/>
    <col min="5" max="5" width="34.28515625" customWidth="1"/>
    <col min="6" max="6" width="9.140625" customWidth="1"/>
    <col min="7" max="1025" width="9.140625" hidden="1" customWidth="1"/>
    <col min="1026" max="16384" width="9.140625" hidden="1"/>
  </cols>
  <sheetData>
    <row r="1" spans="1:6" s="6" customFormat="1"/>
    <row r="2" spans="1:6" s="6" customFormat="1"/>
    <row r="3" spans="1:6" s="6" customFormat="1"/>
    <row r="4" spans="1:6" s="6" customFormat="1"/>
    <row r="5" spans="1:6" s="6" customFormat="1"/>
    <row r="6" spans="1:6" ht="18.75">
      <c r="A6" s="6"/>
      <c r="B6" s="7"/>
      <c r="C6" s="8" t="s">
        <v>0</v>
      </c>
      <c r="D6" s="8"/>
      <c r="E6" s="7"/>
    </row>
    <row r="7" spans="1:6" ht="18.75">
      <c r="A7" s="6"/>
      <c r="B7" s="7"/>
      <c r="C7" s="657" t="s">
        <v>1</v>
      </c>
      <c r="D7" s="657"/>
      <c r="E7" s="7"/>
    </row>
    <row r="8" spans="1:6" ht="15" customHeight="1">
      <c r="A8" s="6"/>
      <c r="B8" s="7"/>
      <c r="C8" s="7"/>
      <c r="D8" s="658" t="s">
        <v>2</v>
      </c>
      <c r="E8" s="658"/>
    </row>
    <row r="9" spans="1:6" s="6" customFormat="1" ht="15" customHeight="1">
      <c r="D9" s="9"/>
      <c r="E9" s="9"/>
    </row>
    <row r="10" spans="1:6">
      <c r="B10" s="4"/>
      <c r="C10" s="4"/>
      <c r="D10" s="4"/>
      <c r="E10" s="4"/>
    </row>
    <row r="11" spans="1:6" ht="15.75">
      <c r="B11" s="10" t="s">
        <v>3</v>
      </c>
      <c r="C11" s="11"/>
      <c r="D11" s="11"/>
      <c r="E11" s="11"/>
    </row>
    <row r="12" spans="1:6">
      <c r="B12" s="12" t="s">
        <v>4</v>
      </c>
      <c r="C12" s="12" t="s">
        <v>5</v>
      </c>
      <c r="D12" s="13" t="s">
        <v>6</v>
      </c>
      <c r="E12" s="12" t="s">
        <v>7</v>
      </c>
      <c r="F12" s="14"/>
    </row>
    <row r="13" spans="1:6">
      <c r="B13" s="15">
        <v>1</v>
      </c>
      <c r="C13" s="16" t="s">
        <v>8</v>
      </c>
      <c r="D13" s="17" t="s">
        <v>9</v>
      </c>
      <c r="E13" s="16" t="s">
        <v>10</v>
      </c>
    </row>
    <row r="14" spans="1:6">
      <c r="B14" s="16">
        <v>2</v>
      </c>
      <c r="C14" s="16" t="s">
        <v>11</v>
      </c>
      <c r="D14" s="17" t="s">
        <v>9</v>
      </c>
      <c r="E14" s="16" t="s">
        <v>12</v>
      </c>
    </row>
    <row r="15" spans="1:6">
      <c r="B15" s="16">
        <v>3</v>
      </c>
      <c r="C15" s="16" t="s">
        <v>13</v>
      </c>
      <c r="D15" s="17" t="s">
        <v>9</v>
      </c>
      <c r="E15" s="16" t="s">
        <v>14</v>
      </c>
    </row>
    <row r="16" spans="1:6">
      <c r="B16" s="16">
        <v>4</v>
      </c>
      <c r="C16" s="16" t="s">
        <v>15</v>
      </c>
      <c r="D16" s="17" t="s">
        <v>9</v>
      </c>
      <c r="E16" s="16" t="s">
        <v>16</v>
      </c>
    </row>
    <row r="17" spans="2:5">
      <c r="B17" s="16">
        <v>5</v>
      </c>
      <c r="C17" s="16" t="s">
        <v>17</v>
      </c>
      <c r="D17" s="17" t="s">
        <v>9</v>
      </c>
      <c r="E17" s="16" t="s">
        <v>18</v>
      </c>
    </row>
    <row r="18" spans="2:5">
      <c r="B18" s="16">
        <v>6</v>
      </c>
      <c r="C18" s="16" t="s">
        <v>19</v>
      </c>
      <c r="D18" s="17" t="s">
        <v>20</v>
      </c>
      <c r="E18" s="16" t="s">
        <v>21</v>
      </c>
    </row>
    <row r="19" spans="2:5">
      <c r="B19" s="16">
        <v>7</v>
      </c>
      <c r="C19" s="16" t="s">
        <v>22</v>
      </c>
      <c r="D19" s="17" t="s">
        <v>23</v>
      </c>
      <c r="E19" s="16" t="s">
        <v>24</v>
      </c>
    </row>
    <row r="20" spans="2:5">
      <c r="B20" s="16">
        <v>8</v>
      </c>
      <c r="C20" s="16" t="s">
        <v>25</v>
      </c>
      <c r="D20" s="17" t="s">
        <v>23</v>
      </c>
      <c r="E20" s="16" t="s">
        <v>26</v>
      </c>
    </row>
    <row r="21" spans="2:5">
      <c r="B21" s="16">
        <v>9</v>
      </c>
      <c r="C21" s="16" t="s">
        <v>27</v>
      </c>
      <c r="D21" s="17" t="s">
        <v>23</v>
      </c>
      <c r="E21" s="16" t="s">
        <v>28</v>
      </c>
    </row>
    <row r="22" spans="2:5">
      <c r="B22" s="16">
        <v>10</v>
      </c>
      <c r="C22" s="16" t="s">
        <v>29</v>
      </c>
      <c r="D22" s="17" t="s">
        <v>23</v>
      </c>
      <c r="E22" s="16" t="s">
        <v>21</v>
      </c>
    </row>
    <row r="23" spans="2:5">
      <c r="B23" s="16">
        <v>11</v>
      </c>
      <c r="C23" s="16" t="s">
        <v>30</v>
      </c>
      <c r="D23" s="17" t="s">
        <v>23</v>
      </c>
      <c r="E23" s="16" t="s">
        <v>18</v>
      </c>
    </row>
    <row r="24" spans="2:5">
      <c r="B24" s="16">
        <v>12</v>
      </c>
      <c r="C24" s="16" t="s">
        <v>31</v>
      </c>
      <c r="D24" s="17" t="s">
        <v>20</v>
      </c>
      <c r="E24" s="16" t="s">
        <v>10</v>
      </c>
    </row>
    <row r="25" spans="2:5">
      <c r="B25" s="16">
        <v>13</v>
      </c>
      <c r="C25" s="16" t="s">
        <v>32</v>
      </c>
      <c r="D25" s="17" t="s">
        <v>33</v>
      </c>
      <c r="E25" s="16" t="s">
        <v>18</v>
      </c>
    </row>
    <row r="26" spans="2:5">
      <c r="B26" s="16">
        <v>14</v>
      </c>
      <c r="C26" s="16" t="s">
        <v>34</v>
      </c>
      <c r="D26" s="17" t="s">
        <v>33</v>
      </c>
      <c r="E26" s="16" t="s">
        <v>35</v>
      </c>
    </row>
    <row r="27" spans="2:5">
      <c r="B27" s="16">
        <v>15</v>
      </c>
      <c r="C27" s="16" t="s">
        <v>36</v>
      </c>
      <c r="D27" s="17" t="s">
        <v>33</v>
      </c>
      <c r="E27" s="16" t="s">
        <v>10</v>
      </c>
    </row>
    <row r="28" spans="2:5">
      <c r="B28" s="16">
        <v>16</v>
      </c>
      <c r="C28" s="16" t="s">
        <v>37</v>
      </c>
      <c r="D28" s="17" t="s">
        <v>38</v>
      </c>
      <c r="E28" s="16" t="s">
        <v>39</v>
      </c>
    </row>
    <row r="29" spans="2:5">
      <c r="B29" s="16">
        <v>17</v>
      </c>
      <c r="C29" s="16" t="s">
        <v>40</v>
      </c>
      <c r="D29" s="17" t="s">
        <v>38</v>
      </c>
      <c r="E29" s="16" t="s">
        <v>10</v>
      </c>
    </row>
    <row r="30" spans="2:5">
      <c r="B30" s="16">
        <v>18</v>
      </c>
      <c r="C30" s="16" t="s">
        <v>40</v>
      </c>
      <c r="D30" s="17" t="s">
        <v>38</v>
      </c>
      <c r="E30" s="16" t="s">
        <v>18</v>
      </c>
    </row>
    <row r="31" spans="2:5" ht="15.75" customHeight="1">
      <c r="B31" s="18">
        <v>19</v>
      </c>
      <c r="C31" s="18" t="s">
        <v>41</v>
      </c>
      <c r="D31" s="19" t="s">
        <v>38</v>
      </c>
      <c r="E31" s="18" t="s">
        <v>10</v>
      </c>
    </row>
    <row r="32" spans="2:5"/>
    <row r="33" spans="3:5"/>
    <row r="34" spans="3:5"/>
    <row r="35" spans="3:5" hidden="1"/>
    <row r="36" spans="3:5" hidden="1"/>
    <row r="37" spans="3:5" hidden="1"/>
    <row r="38" spans="3:5" hidden="1">
      <c r="C38" s="20"/>
      <c r="D38" s="20"/>
      <c r="E38" s="20"/>
    </row>
  </sheetData>
  <mergeCells count="2">
    <mergeCell ref="C7:D7"/>
    <mergeCell ref="D8:E8"/>
  </mergeCells>
  <hyperlinks>
    <hyperlink ref="D8" location="capa!A1" display="Página Inicial" xr:uid="{00000000-0004-0000-01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50"/>
  <sheetViews>
    <sheetView showGridLines="0" showRowColHeaders="0" zoomScaleNormal="100" workbookViewId="0"/>
  </sheetViews>
  <sheetFormatPr defaultColWidth="0" defaultRowHeight="15" zeroHeight="1"/>
  <cols>
    <col min="1" max="1" width="3.7109375" customWidth="1"/>
    <col min="2" max="2" width="41.85546875" customWidth="1"/>
    <col min="3" max="3" width="27" style="477" customWidth="1"/>
    <col min="4" max="4" width="18.7109375" style="477" customWidth="1"/>
    <col min="5" max="5" width="14.5703125" customWidth="1"/>
    <col min="6" max="6" width="16.85546875" customWidth="1"/>
    <col min="7" max="7" width="11.140625" customWidth="1"/>
    <col min="8" max="8" width="16.5703125" customWidth="1"/>
    <col min="9" max="9" width="15.28515625" customWidth="1"/>
    <col min="10" max="10" width="11.7109375" customWidth="1"/>
    <col min="11" max="11" width="14.85546875" customWidth="1"/>
    <col min="12" max="12" width="16.5703125" customWidth="1"/>
    <col min="13" max="13" width="11" customWidth="1"/>
    <col min="14" max="14" width="14.28515625" customWidth="1"/>
    <col min="15" max="16" width="13.5703125" customWidth="1"/>
    <col min="17" max="17" width="12" customWidth="1"/>
    <col min="18" max="1025" width="12" hidden="1" customWidth="1"/>
    <col min="1026" max="16384" width="9.140625" hidden="1"/>
  </cols>
  <sheetData>
    <row r="1" spans="2:16" ht="15" customHeight="1"/>
    <row r="2" spans="2:16" ht="15" customHeight="1"/>
    <row r="3" spans="2:16" ht="15" customHeight="1"/>
    <row r="4" spans="2:16" ht="15" customHeight="1"/>
    <row r="5" spans="2:16" ht="15" customHeight="1"/>
    <row r="6" spans="2:16" ht="15" customHeight="1">
      <c r="B6" s="736" t="s">
        <v>113</v>
      </c>
      <c r="C6" s="736"/>
      <c r="D6" s="736"/>
      <c r="E6" s="736"/>
      <c r="F6" s="736"/>
      <c r="G6" s="736"/>
      <c r="H6" s="736"/>
      <c r="I6" s="736"/>
      <c r="J6" s="426"/>
      <c r="K6" s="7"/>
      <c r="L6" s="7"/>
      <c r="M6" s="7"/>
      <c r="N6" s="7"/>
      <c r="O6" s="7"/>
      <c r="P6" s="7"/>
    </row>
    <row r="7" spans="2:16" ht="15" customHeight="1">
      <c r="B7" s="736" t="s">
        <v>421</v>
      </c>
      <c r="C7" s="736"/>
      <c r="D7" s="736"/>
      <c r="E7" s="736"/>
      <c r="F7" s="736"/>
      <c r="G7" s="736"/>
      <c r="H7" s="736"/>
      <c r="I7" s="736"/>
      <c r="J7" s="426"/>
      <c r="K7" s="7"/>
      <c r="L7" s="7"/>
      <c r="M7" s="7"/>
      <c r="N7" s="7"/>
      <c r="O7" s="7"/>
      <c r="P7" s="7"/>
    </row>
    <row r="8" spans="2:16" ht="15" customHeight="1">
      <c r="B8" s="478"/>
      <c r="C8" s="479"/>
      <c r="D8" s="479"/>
      <c r="E8" s="480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16" ht="15" customHeight="1">
      <c r="B9" s="478"/>
      <c r="C9" s="479"/>
      <c r="D9" s="479"/>
      <c r="E9" s="480"/>
      <c r="F9" s="7"/>
      <c r="G9" s="7"/>
      <c r="H9" s="7"/>
      <c r="I9" s="7"/>
      <c r="J9" s="7"/>
      <c r="K9" s="7"/>
      <c r="L9" s="7"/>
      <c r="M9" s="7"/>
      <c r="N9" s="7"/>
      <c r="O9" s="680" t="s">
        <v>2</v>
      </c>
      <c r="P9" s="680"/>
    </row>
    <row r="10" spans="2:16" ht="15" customHeight="1">
      <c r="B10" s="478"/>
      <c r="C10" s="479"/>
      <c r="D10" s="479"/>
      <c r="E10" s="480"/>
      <c r="F10" s="7"/>
      <c r="G10" s="7"/>
      <c r="H10" s="7"/>
      <c r="I10" s="7"/>
      <c r="J10" s="7"/>
      <c r="K10" s="7"/>
      <c r="L10" s="7"/>
      <c r="M10" s="7"/>
      <c r="N10" s="7"/>
      <c r="O10" s="119"/>
      <c r="P10" s="119"/>
    </row>
    <row r="11" spans="2:16" s="6" customFormat="1" ht="15" customHeight="1">
      <c r="B11" s="481"/>
      <c r="C11" s="482"/>
      <c r="D11" s="482"/>
      <c r="E11" s="483"/>
    </row>
    <row r="12" spans="2:16" ht="15" customHeight="1">
      <c r="B12" s="430" t="s">
        <v>422</v>
      </c>
      <c r="C12" s="484"/>
      <c r="D12" s="484"/>
      <c r="E12" s="245"/>
    </row>
    <row r="13" spans="2:16" ht="15" customHeight="1">
      <c r="B13" s="166"/>
      <c r="C13" s="484"/>
      <c r="D13" s="484"/>
      <c r="E13" s="245"/>
    </row>
    <row r="14" spans="2:16" ht="15" customHeight="1"/>
    <row r="15" spans="2:16" ht="15" customHeight="1">
      <c r="B15" s="219" t="s">
        <v>423</v>
      </c>
      <c r="C15" s="485"/>
      <c r="D15" s="485"/>
      <c r="E15" s="485"/>
      <c r="F15" s="485"/>
      <c r="G15" s="485"/>
      <c r="H15" s="435"/>
      <c r="I15" s="435"/>
      <c r="J15" s="435"/>
      <c r="K15" s="485"/>
      <c r="L15" s="485"/>
      <c r="M15" s="485"/>
    </row>
    <row r="16" spans="2:16" ht="15" customHeight="1">
      <c r="B16" s="688" t="s">
        <v>392</v>
      </c>
      <c r="C16" s="688" t="s">
        <v>6</v>
      </c>
      <c r="D16" s="697" t="s">
        <v>153</v>
      </c>
      <c r="E16" s="697" t="s">
        <v>393</v>
      </c>
      <c r="F16" s="697"/>
      <c r="G16" s="697"/>
      <c r="H16" s="697">
        <v>2017</v>
      </c>
      <c r="I16" s="697"/>
      <c r="J16" s="697"/>
      <c r="K16" s="697">
        <v>2018</v>
      </c>
      <c r="L16" s="697"/>
      <c r="M16" s="697"/>
      <c r="N16" s="697">
        <v>2019</v>
      </c>
      <c r="O16" s="697"/>
      <c r="P16" s="697"/>
    </row>
    <row r="17" spans="2:16" ht="27" customHeight="1">
      <c r="B17" s="688"/>
      <c r="C17" s="688"/>
      <c r="D17" s="697"/>
      <c r="E17" s="221" t="s">
        <v>424</v>
      </c>
      <c r="F17" s="313" t="s">
        <v>396</v>
      </c>
      <c r="G17" s="221" t="s">
        <v>397</v>
      </c>
      <c r="H17" s="388" t="s">
        <v>424</v>
      </c>
      <c r="I17" s="221" t="s">
        <v>396</v>
      </c>
      <c r="J17" s="221" t="s">
        <v>397</v>
      </c>
      <c r="K17" s="172" t="s">
        <v>424</v>
      </c>
      <c r="L17" s="172" t="s">
        <v>396</v>
      </c>
      <c r="M17" s="221" t="s">
        <v>397</v>
      </c>
      <c r="N17" s="172" t="s">
        <v>424</v>
      </c>
      <c r="O17" s="172" t="s">
        <v>396</v>
      </c>
      <c r="P17" s="221" t="s">
        <v>397</v>
      </c>
    </row>
    <row r="18" spans="2:16" ht="15" customHeight="1">
      <c r="B18" s="176" t="s">
        <v>98</v>
      </c>
      <c r="C18" s="177" t="s">
        <v>20</v>
      </c>
      <c r="D18" s="331" t="s">
        <v>21</v>
      </c>
      <c r="E18" s="486">
        <v>11100</v>
      </c>
      <c r="F18" s="487">
        <v>5770.04</v>
      </c>
      <c r="G18" s="488">
        <f t="shared" ref="G18:G28" si="0">F18/E18</f>
        <v>0.51982342342342347</v>
      </c>
      <c r="H18" s="489">
        <v>5600</v>
      </c>
      <c r="I18" s="449">
        <v>4373.8500000000004</v>
      </c>
      <c r="J18" s="488">
        <f t="shared" ref="J18:J28" si="1">SUM(I18,F18)/SUM(H18,E18)</f>
        <v>0.60741856287425144</v>
      </c>
      <c r="K18" s="490">
        <v>5800</v>
      </c>
      <c r="L18" s="449">
        <v>7106.27</v>
      </c>
      <c r="M18" s="488">
        <f t="shared" ref="M18:M28" si="2">SUM(L18,I18,F18)/SUM(K18,H18,E18)</f>
        <v>0.76667377777777779</v>
      </c>
      <c r="N18" s="490">
        <v>1700</v>
      </c>
      <c r="O18" s="491">
        <v>3487.75</v>
      </c>
      <c r="P18" s="488">
        <f t="shared" ref="P18:P27" si="3">SUM(O18,L18,I18,F18)/SUM(N18,K18,H18,E18)</f>
        <v>0.85693842975206613</v>
      </c>
    </row>
    <row r="19" spans="2:16" ht="15" customHeight="1">
      <c r="B19" s="182" t="s">
        <v>22</v>
      </c>
      <c r="C19" s="177" t="s">
        <v>23</v>
      </c>
      <c r="D19" s="338" t="s">
        <v>24</v>
      </c>
      <c r="E19" s="492">
        <v>3510</v>
      </c>
      <c r="F19" s="449">
        <v>1959.73</v>
      </c>
      <c r="G19" s="488">
        <f t="shared" si="0"/>
        <v>0.5583276353276353</v>
      </c>
      <c r="H19" s="491">
        <v>1940</v>
      </c>
      <c r="I19" s="449">
        <v>1582.54</v>
      </c>
      <c r="J19" s="488">
        <f t="shared" si="1"/>
        <v>0.64995779816513766</v>
      </c>
      <c r="K19" s="492">
        <v>1400</v>
      </c>
      <c r="L19" s="449">
        <v>1428.62</v>
      </c>
      <c r="M19" s="488">
        <f t="shared" si="2"/>
        <v>0.72567737226277362</v>
      </c>
      <c r="N19" s="492">
        <v>1650</v>
      </c>
      <c r="O19" s="491">
        <v>3119.42</v>
      </c>
      <c r="P19" s="488">
        <f t="shared" si="3"/>
        <v>0.95180117647058815</v>
      </c>
    </row>
    <row r="20" spans="2:16" ht="15" customHeight="1">
      <c r="B20" s="182" t="s">
        <v>87</v>
      </c>
      <c r="C20" s="177" t="s">
        <v>23</v>
      </c>
      <c r="D20" s="338" t="s">
        <v>26</v>
      </c>
      <c r="E20" s="492">
        <v>9660</v>
      </c>
      <c r="F20" s="449">
        <v>9447.2900000000009</v>
      </c>
      <c r="G20" s="488">
        <f t="shared" si="0"/>
        <v>0.97798033126294004</v>
      </c>
      <c r="H20" s="491">
        <v>4950</v>
      </c>
      <c r="I20" s="449">
        <v>4443.82</v>
      </c>
      <c r="J20" s="488">
        <f t="shared" si="1"/>
        <v>0.95079466119096512</v>
      </c>
      <c r="K20" s="492">
        <v>5844</v>
      </c>
      <c r="L20" s="449">
        <v>6407.53</v>
      </c>
      <c r="M20" s="488">
        <f t="shared" si="2"/>
        <v>0.99240441967341353</v>
      </c>
      <c r="N20" s="492">
        <v>7800</v>
      </c>
      <c r="O20" s="491">
        <v>5936.63</v>
      </c>
      <c r="P20" s="488">
        <f t="shared" si="3"/>
        <v>0.92855064769590145</v>
      </c>
    </row>
    <row r="21" spans="2:16" ht="15" customHeight="1">
      <c r="B21" s="182" t="s">
        <v>156</v>
      </c>
      <c r="C21" s="177" t="s">
        <v>23</v>
      </c>
      <c r="D21" s="338" t="s">
        <v>12</v>
      </c>
      <c r="E21" s="492">
        <v>39600</v>
      </c>
      <c r="F21" s="449">
        <v>29278.240000000002</v>
      </c>
      <c r="G21" s="488">
        <f t="shared" si="0"/>
        <v>0.73934949494949498</v>
      </c>
      <c r="H21" s="491">
        <v>22996.880000000001</v>
      </c>
      <c r="I21" s="449">
        <v>18507.7</v>
      </c>
      <c r="J21" s="488">
        <f t="shared" si="1"/>
        <v>0.76339172175993431</v>
      </c>
      <c r="K21" s="492">
        <v>22700</v>
      </c>
      <c r="L21" s="449">
        <v>20679.79</v>
      </c>
      <c r="M21" s="488">
        <f t="shared" si="2"/>
        <v>0.8026756664487612</v>
      </c>
      <c r="N21" s="492">
        <v>23190</v>
      </c>
      <c r="O21" s="491">
        <v>27940.400000000001</v>
      </c>
      <c r="P21" s="488">
        <f t="shared" si="3"/>
        <v>0.88864321658065937</v>
      </c>
    </row>
    <row r="22" spans="2:16" ht="15" customHeight="1">
      <c r="B22" s="182" t="s">
        <v>30</v>
      </c>
      <c r="C22" s="177" t="s">
        <v>23</v>
      </c>
      <c r="D22" s="338" t="s">
        <v>18</v>
      </c>
      <c r="E22" s="492">
        <v>43700</v>
      </c>
      <c r="F22" s="449">
        <v>33154.629999999997</v>
      </c>
      <c r="G22" s="488">
        <f t="shared" si="0"/>
        <v>0.75868718535469104</v>
      </c>
      <c r="H22" s="491">
        <v>27600</v>
      </c>
      <c r="I22" s="449">
        <v>26142.39</v>
      </c>
      <c r="J22" s="488">
        <f t="shared" si="1"/>
        <v>0.83165525946704066</v>
      </c>
      <c r="K22" s="492">
        <v>20490</v>
      </c>
      <c r="L22" s="449">
        <v>25471.360000000001</v>
      </c>
      <c r="M22" s="488">
        <f t="shared" si="2"/>
        <v>0.92350343174637761</v>
      </c>
      <c r="N22" s="492">
        <v>16670</v>
      </c>
      <c r="O22" s="491">
        <v>23562.29</v>
      </c>
      <c r="P22" s="493">
        <f t="shared" si="3"/>
        <v>0.99880757883090554</v>
      </c>
    </row>
    <row r="23" spans="2:16" ht="15" customHeight="1">
      <c r="B23" s="182" t="s">
        <v>31</v>
      </c>
      <c r="C23" s="177" t="s">
        <v>20</v>
      </c>
      <c r="D23" s="338" t="s">
        <v>10</v>
      </c>
      <c r="E23" s="492">
        <v>19100</v>
      </c>
      <c r="F23" s="449">
        <v>11014.07</v>
      </c>
      <c r="G23" s="488">
        <f t="shared" si="0"/>
        <v>0.57665287958115186</v>
      </c>
      <c r="H23" s="491">
        <v>8690.48</v>
      </c>
      <c r="I23" s="449">
        <v>12509.82</v>
      </c>
      <c r="J23" s="488">
        <f t="shared" si="1"/>
        <v>0.84647296484263679</v>
      </c>
      <c r="K23" s="492">
        <v>5200</v>
      </c>
      <c r="L23" s="449">
        <v>5387.73</v>
      </c>
      <c r="M23" s="488">
        <f t="shared" si="2"/>
        <v>0.87636251427684597</v>
      </c>
      <c r="N23" s="492">
        <v>5577</v>
      </c>
      <c r="O23" s="491">
        <v>3506.9</v>
      </c>
      <c r="P23" s="488">
        <f t="shared" si="3"/>
        <v>0.8405661972210785</v>
      </c>
    </row>
    <row r="24" spans="2:16" ht="15" customHeight="1">
      <c r="B24" s="182" t="s">
        <v>29</v>
      </c>
      <c r="C24" s="177" t="s">
        <v>23</v>
      </c>
      <c r="D24" s="338" t="s">
        <v>21</v>
      </c>
      <c r="E24" s="492">
        <v>6275</v>
      </c>
      <c r="F24" s="449">
        <v>3111.6</v>
      </c>
      <c r="G24" s="488">
        <f t="shared" si="0"/>
        <v>0.49587250996015936</v>
      </c>
      <c r="H24" s="491">
        <v>2600</v>
      </c>
      <c r="I24" s="449">
        <v>4306.3999999999996</v>
      </c>
      <c r="J24" s="488">
        <f t="shared" si="1"/>
        <v>0.83583098591549299</v>
      </c>
      <c r="K24" s="492">
        <v>2900</v>
      </c>
      <c r="L24" s="449">
        <v>2648.98</v>
      </c>
      <c r="M24" s="488">
        <f t="shared" si="2"/>
        <v>0.85494522292993624</v>
      </c>
      <c r="N24" s="492">
        <v>840</v>
      </c>
      <c r="O24" s="491">
        <v>2406.9699999999998</v>
      </c>
      <c r="P24" s="494">
        <f t="shared" si="3"/>
        <v>0.98881886642885441</v>
      </c>
    </row>
    <row r="25" spans="2:16" ht="15" customHeight="1">
      <c r="B25" s="182" t="s">
        <v>32</v>
      </c>
      <c r="C25" s="177" t="s">
        <v>33</v>
      </c>
      <c r="D25" s="338" t="s">
        <v>18</v>
      </c>
      <c r="E25" s="492">
        <v>35300</v>
      </c>
      <c r="F25" s="449">
        <v>26630.14</v>
      </c>
      <c r="G25" s="488">
        <f t="shared" si="0"/>
        <v>0.75439490084985839</v>
      </c>
      <c r="H25" s="491">
        <v>23125.9</v>
      </c>
      <c r="I25" s="449">
        <v>11536.71</v>
      </c>
      <c r="J25" s="488">
        <f t="shared" si="1"/>
        <v>0.6532522391610569</v>
      </c>
      <c r="K25" s="492">
        <v>21000</v>
      </c>
      <c r="L25" s="449">
        <v>24873.5</v>
      </c>
      <c r="M25" s="488">
        <f t="shared" si="2"/>
        <v>0.79370016581492941</v>
      </c>
      <c r="N25" s="492">
        <v>5400</v>
      </c>
      <c r="O25" s="491">
        <v>8988.61</v>
      </c>
      <c r="P25" s="488">
        <f t="shared" si="3"/>
        <v>0.8491387654006618</v>
      </c>
    </row>
    <row r="26" spans="2:16" ht="15" customHeight="1">
      <c r="B26" s="182" t="s">
        <v>93</v>
      </c>
      <c r="C26" s="177" t="s">
        <v>33</v>
      </c>
      <c r="D26" s="338" t="s">
        <v>10</v>
      </c>
      <c r="E26" s="492">
        <v>4320</v>
      </c>
      <c r="F26" s="449">
        <v>2254.38</v>
      </c>
      <c r="G26" s="488">
        <f t="shared" si="0"/>
        <v>0.52184722222222224</v>
      </c>
      <c r="H26" s="491">
        <v>4670</v>
      </c>
      <c r="I26" s="449">
        <v>4846.67</v>
      </c>
      <c r="J26" s="488">
        <f t="shared" si="1"/>
        <v>0.78988320355951058</v>
      </c>
      <c r="K26" s="492">
        <v>10390</v>
      </c>
      <c r="L26" s="449">
        <v>7761.21</v>
      </c>
      <c r="M26" s="488">
        <f t="shared" si="2"/>
        <v>0.76688648090815281</v>
      </c>
      <c r="N26" s="492">
        <v>5600</v>
      </c>
      <c r="O26" s="491">
        <v>4751.33</v>
      </c>
      <c r="P26" s="488">
        <f t="shared" si="3"/>
        <v>0.78517173738991197</v>
      </c>
    </row>
    <row r="27" spans="2:16" ht="15" customHeight="1">
      <c r="B27" s="182" t="s">
        <v>36</v>
      </c>
      <c r="C27" s="177" t="s">
        <v>33</v>
      </c>
      <c r="D27" s="338" t="s">
        <v>10</v>
      </c>
      <c r="E27" s="492">
        <v>31010</v>
      </c>
      <c r="F27" s="449">
        <v>19262.599999999999</v>
      </c>
      <c r="G27" s="488">
        <f t="shared" si="0"/>
        <v>0.62117381489841983</v>
      </c>
      <c r="H27" s="491">
        <v>21400</v>
      </c>
      <c r="I27" s="449">
        <v>19316.13</v>
      </c>
      <c r="J27" s="488">
        <f t="shared" si="1"/>
        <v>0.73609482923106273</v>
      </c>
      <c r="K27" s="492">
        <v>12000</v>
      </c>
      <c r="L27" s="449">
        <v>16803.75</v>
      </c>
      <c r="M27" s="488">
        <f t="shared" si="2"/>
        <v>0.85984288154013355</v>
      </c>
      <c r="N27" s="492">
        <v>1400</v>
      </c>
      <c r="O27" s="491">
        <v>780.89</v>
      </c>
      <c r="P27" s="488">
        <f t="shared" si="3"/>
        <v>0.85341695790913241</v>
      </c>
    </row>
    <row r="28" spans="2:16" ht="15" customHeight="1">
      <c r="B28" s="725" t="s">
        <v>108</v>
      </c>
      <c r="C28" s="725"/>
      <c r="D28" s="725"/>
      <c r="E28" s="445">
        <f>SUM(E18:E27)</f>
        <v>203575</v>
      </c>
      <c r="F28" s="495">
        <f>SUM(F18:F27)</f>
        <v>141882.72</v>
      </c>
      <c r="G28" s="443">
        <f t="shared" si="0"/>
        <v>0.69695552007859507</v>
      </c>
      <c r="H28" s="496">
        <f>SUM(H18:H27)</f>
        <v>123573.26000000001</v>
      </c>
      <c r="I28" s="495">
        <f>SUM(I18:I27)</f>
        <v>107566.02999999998</v>
      </c>
      <c r="J28" s="497">
        <f t="shared" si="1"/>
        <v>0.76249450325671908</v>
      </c>
      <c r="K28" s="496">
        <f>SUM(K18:K27)</f>
        <v>107724</v>
      </c>
      <c r="L28" s="498">
        <f>SUM(L18:L27)</f>
        <v>118568.74</v>
      </c>
      <c r="M28" s="497">
        <f t="shared" si="2"/>
        <v>0.84626572869927363</v>
      </c>
      <c r="N28" s="499">
        <f>SUM(N18:N27)</f>
        <v>69827</v>
      </c>
      <c r="O28" s="329">
        <f>SUM(O18:O27)</f>
        <v>84481.19</v>
      </c>
      <c r="P28" s="500"/>
    </row>
    <row r="29" spans="2:16" ht="15" customHeight="1">
      <c r="B29" s="432"/>
      <c r="C29" s="485"/>
      <c r="D29" s="485"/>
      <c r="E29" s="485"/>
      <c r="F29" s="485"/>
      <c r="G29" s="485"/>
      <c r="H29" s="435"/>
      <c r="I29" s="435"/>
      <c r="J29" s="435"/>
      <c r="K29" s="485"/>
      <c r="L29" s="485"/>
      <c r="M29" s="485"/>
    </row>
    <row r="30" spans="2:16" ht="15" customHeight="1">
      <c r="B30" s="432"/>
      <c r="C30" s="485"/>
      <c r="D30" s="485"/>
      <c r="E30" s="485"/>
      <c r="F30" s="485"/>
      <c r="G30" s="485"/>
      <c r="H30" s="435"/>
      <c r="I30" s="435"/>
      <c r="J30" s="435"/>
      <c r="K30" s="485"/>
      <c r="L30" s="485"/>
      <c r="M30" s="485"/>
    </row>
    <row r="31" spans="2:16" ht="15" customHeight="1">
      <c r="B31" s="432"/>
      <c r="C31" s="485"/>
      <c r="D31" s="485"/>
      <c r="E31" s="485"/>
      <c r="F31" s="485"/>
      <c r="G31" s="485"/>
      <c r="H31" s="435"/>
      <c r="I31" s="435"/>
      <c r="J31" s="435"/>
      <c r="K31" s="485"/>
      <c r="L31" s="485"/>
      <c r="M31" s="485"/>
    </row>
    <row r="32" spans="2:16" ht="15" customHeight="1">
      <c r="B32" s="432"/>
      <c r="C32" s="485"/>
      <c r="D32" s="485"/>
      <c r="E32" s="485"/>
      <c r="F32" s="485"/>
      <c r="G32" s="485"/>
      <c r="H32" s="435"/>
      <c r="I32" s="435"/>
      <c r="J32" s="435"/>
      <c r="K32" s="485"/>
      <c r="L32" s="485"/>
      <c r="M32" s="485"/>
    </row>
    <row r="33" spans="1:56" ht="15" customHeight="1">
      <c r="B33" s="219" t="s">
        <v>425</v>
      </c>
      <c r="C33" s="501"/>
      <c r="D33" s="502"/>
    </row>
    <row r="34" spans="1:56" ht="15" customHeight="1">
      <c r="B34" s="697" t="s">
        <v>426</v>
      </c>
      <c r="C34" s="697" t="s">
        <v>153</v>
      </c>
      <c r="D34" s="715" t="s">
        <v>427</v>
      </c>
      <c r="E34" s="715"/>
      <c r="F34" s="715"/>
      <c r="G34" s="688">
        <v>2017</v>
      </c>
      <c r="H34" s="688"/>
      <c r="I34" s="688"/>
      <c r="J34" s="688">
        <v>2018</v>
      </c>
      <c r="K34" s="688"/>
      <c r="L34" s="688"/>
      <c r="M34" s="688">
        <v>2019</v>
      </c>
      <c r="N34" s="688"/>
      <c r="O34" s="688"/>
    </row>
    <row r="35" spans="1:56" ht="26.25" customHeight="1">
      <c r="B35" s="697"/>
      <c r="C35" s="697"/>
      <c r="D35" s="221" t="s">
        <v>424</v>
      </c>
      <c r="E35" s="221" t="s">
        <v>396</v>
      </c>
      <c r="F35" s="503" t="s">
        <v>397</v>
      </c>
      <c r="G35" s="221" t="s">
        <v>424</v>
      </c>
      <c r="H35" s="313" t="s">
        <v>396</v>
      </c>
      <c r="I35" s="504" t="s">
        <v>397</v>
      </c>
      <c r="J35" s="388" t="s">
        <v>424</v>
      </c>
      <c r="K35" s="221" t="s">
        <v>396</v>
      </c>
      <c r="L35" s="504" t="s">
        <v>397</v>
      </c>
      <c r="M35" s="221" t="s">
        <v>424</v>
      </c>
      <c r="N35" s="221" t="s">
        <v>396</v>
      </c>
      <c r="O35" s="221" t="s">
        <v>397</v>
      </c>
    </row>
    <row r="36" spans="1:56" s="513" customFormat="1" ht="15" customHeight="1">
      <c r="A36"/>
      <c r="B36" s="176" t="s">
        <v>58</v>
      </c>
      <c r="C36" s="505" t="s">
        <v>10</v>
      </c>
      <c r="D36" s="486">
        <v>8250</v>
      </c>
      <c r="E36" s="506">
        <v>1782.26</v>
      </c>
      <c r="F36" s="507">
        <f t="shared" ref="F36:F41" si="4">E36/D36</f>
        <v>0.21603151515151514</v>
      </c>
      <c r="G36" s="508" t="s">
        <v>428</v>
      </c>
      <c r="H36" s="449">
        <v>2772.61</v>
      </c>
      <c r="I36" s="509">
        <f t="shared" ref="I36:I43" si="5">SUM(H36,E36)/D36</f>
        <v>0.55210545454545457</v>
      </c>
      <c r="J36" s="508" t="s">
        <v>428</v>
      </c>
      <c r="K36" s="510" t="s">
        <v>428</v>
      </c>
      <c r="L36" s="511">
        <f>SUM(H36,E36)/SUM(D36)</f>
        <v>0.55210545454545457</v>
      </c>
      <c r="M36" s="512">
        <v>3900</v>
      </c>
      <c r="N36" s="491">
        <v>894.14</v>
      </c>
      <c r="O36" s="507">
        <f>SUM(N36,H36,E36)/D36</f>
        <v>0.66048606060606063</v>
      </c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</row>
    <row r="37" spans="1:56" s="513" customFormat="1" ht="15" customHeight="1">
      <c r="A37"/>
      <c r="B37" s="182" t="s">
        <v>40</v>
      </c>
      <c r="C37" s="505" t="s">
        <v>10</v>
      </c>
      <c r="D37" s="510">
        <v>2200</v>
      </c>
      <c r="E37" s="506">
        <v>721.17</v>
      </c>
      <c r="F37" s="509">
        <f t="shared" si="4"/>
        <v>0.32780454545454546</v>
      </c>
      <c r="G37" s="508" t="s">
        <v>428</v>
      </c>
      <c r="H37" s="449">
        <v>4.2</v>
      </c>
      <c r="I37" s="509">
        <f t="shared" si="5"/>
        <v>0.32971363636363638</v>
      </c>
      <c r="J37" s="508">
        <v>2200</v>
      </c>
      <c r="K37" s="510">
        <v>2204.16</v>
      </c>
      <c r="L37" s="514">
        <f>SUM(K37,H37,E37)/SUM(J37,D37)</f>
        <v>0.66580227272727266</v>
      </c>
      <c r="M37" s="510" t="s">
        <v>428</v>
      </c>
      <c r="N37" s="508" t="s">
        <v>428</v>
      </c>
      <c r="O37" s="509">
        <f>SUM(K37,H37,E37)/SUM(J37,D37)</f>
        <v>0.66580227272727266</v>
      </c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</row>
    <row r="38" spans="1:56" s="513" customFormat="1" ht="15" customHeight="1">
      <c r="A38"/>
      <c r="B38" s="182" t="s">
        <v>429</v>
      </c>
      <c r="C38" s="505" t="s">
        <v>430</v>
      </c>
      <c r="D38" s="510">
        <v>3500</v>
      </c>
      <c r="E38" s="506">
        <v>1313.5</v>
      </c>
      <c r="F38" s="509">
        <f t="shared" si="4"/>
        <v>0.37528571428571428</v>
      </c>
      <c r="G38" s="508" t="s">
        <v>428</v>
      </c>
      <c r="H38" s="449">
        <v>2186.42</v>
      </c>
      <c r="I38" s="509">
        <f t="shared" si="5"/>
        <v>0.9999771428571429</v>
      </c>
      <c r="J38" s="508" t="s">
        <v>428</v>
      </c>
      <c r="K38" s="510" t="s">
        <v>428</v>
      </c>
      <c r="L38" s="515" t="s">
        <v>428</v>
      </c>
      <c r="M38" s="510" t="s">
        <v>428</v>
      </c>
      <c r="N38" s="508" t="s">
        <v>428</v>
      </c>
      <c r="O38" s="510" t="s">
        <v>428</v>
      </c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</row>
    <row r="39" spans="1:56" s="513" customFormat="1" ht="15" customHeight="1">
      <c r="A39"/>
      <c r="B39" s="182" t="s">
        <v>431</v>
      </c>
      <c r="C39" s="505" t="s">
        <v>430</v>
      </c>
      <c r="D39" s="510">
        <v>700</v>
      </c>
      <c r="E39" s="506">
        <v>235.2</v>
      </c>
      <c r="F39" s="509">
        <f t="shared" si="4"/>
        <v>0.33599999999999997</v>
      </c>
      <c r="G39" s="508" t="s">
        <v>428</v>
      </c>
      <c r="H39" s="449">
        <v>70</v>
      </c>
      <c r="I39" s="509">
        <f t="shared" si="5"/>
        <v>0.436</v>
      </c>
      <c r="J39" s="508" t="s">
        <v>428</v>
      </c>
      <c r="K39" s="510" t="s">
        <v>428</v>
      </c>
      <c r="L39" s="514">
        <f>SUM(H39,E39)/D39</f>
        <v>0.436</v>
      </c>
      <c r="M39" s="510" t="s">
        <v>428</v>
      </c>
      <c r="N39" s="508" t="s">
        <v>428</v>
      </c>
      <c r="O39" s="509">
        <f>SUM(H39,E39)/D39</f>
        <v>0.436</v>
      </c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</row>
    <row r="40" spans="1:56" s="513" customFormat="1" ht="15" customHeight="1">
      <c r="A40"/>
      <c r="B40" s="182" t="s">
        <v>432</v>
      </c>
      <c r="C40" s="505" t="s">
        <v>39</v>
      </c>
      <c r="D40" s="510">
        <v>160</v>
      </c>
      <c r="E40" s="506">
        <v>35.22</v>
      </c>
      <c r="F40" s="509">
        <f t="shared" si="4"/>
        <v>0.22012499999999999</v>
      </c>
      <c r="G40" s="508">
        <v>720</v>
      </c>
      <c r="H40" s="449">
        <v>141.5</v>
      </c>
      <c r="I40" s="509">
        <f t="shared" si="5"/>
        <v>1.1045</v>
      </c>
      <c r="J40" s="508" t="s">
        <v>428</v>
      </c>
      <c r="K40" s="510">
        <v>32</v>
      </c>
      <c r="L40" s="514">
        <f>SUM(H40,E40,K40)/SUM(D40,G40)</f>
        <v>0.23718181818181819</v>
      </c>
      <c r="M40" s="510" t="s">
        <v>428</v>
      </c>
      <c r="N40" s="508" t="s">
        <v>428</v>
      </c>
      <c r="O40" s="509">
        <f>SUM(K40,H40,E40)/SUM(D40,G40)</f>
        <v>0.23718181818181819</v>
      </c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</row>
    <row r="41" spans="1:56" ht="15" customHeight="1">
      <c r="B41" s="182" t="s">
        <v>433</v>
      </c>
      <c r="C41" s="505" t="s">
        <v>10</v>
      </c>
      <c r="D41" s="510">
        <v>1900</v>
      </c>
      <c r="E41" s="449">
        <v>426.97</v>
      </c>
      <c r="F41" s="509">
        <f t="shared" si="4"/>
        <v>0.22472105263157896</v>
      </c>
      <c r="G41" s="491" t="s">
        <v>428</v>
      </c>
      <c r="H41" s="449" t="s">
        <v>428</v>
      </c>
      <c r="I41" s="509">
        <f t="shared" si="5"/>
        <v>0.22472105263157896</v>
      </c>
      <c r="J41" s="491" t="s">
        <v>428</v>
      </c>
      <c r="K41" s="492">
        <v>412.89</v>
      </c>
      <c r="L41" s="516">
        <f>SUM(K41,E41)/D41</f>
        <v>0.44203157894736844</v>
      </c>
      <c r="M41" s="510" t="s">
        <v>428</v>
      </c>
      <c r="N41" s="508" t="s">
        <v>428</v>
      </c>
      <c r="O41" s="509">
        <f>SUM(K41,E41)/D41</f>
        <v>0.44203157894736844</v>
      </c>
    </row>
    <row r="42" spans="1:56" ht="15" customHeight="1">
      <c r="B42" s="182" t="s">
        <v>434</v>
      </c>
      <c r="C42" s="505" t="s">
        <v>10</v>
      </c>
      <c r="D42" s="492">
        <v>4290</v>
      </c>
      <c r="E42" s="449" t="s">
        <v>428</v>
      </c>
      <c r="F42" s="454">
        <v>0</v>
      </c>
      <c r="G42" s="491" t="s">
        <v>428</v>
      </c>
      <c r="H42" s="449">
        <v>1559.07</v>
      </c>
      <c r="I42" s="509">
        <f t="shared" si="5"/>
        <v>0.36341958041958039</v>
      </c>
      <c r="J42" s="491" t="s">
        <v>428</v>
      </c>
      <c r="K42" s="510" t="s">
        <v>428</v>
      </c>
      <c r="L42" s="514">
        <f>H42/D42</f>
        <v>0.36341958041958039</v>
      </c>
      <c r="M42" s="510" t="s">
        <v>428</v>
      </c>
      <c r="N42" s="508" t="s">
        <v>428</v>
      </c>
      <c r="O42" s="509">
        <f>H42/D42</f>
        <v>0.36341958041958039</v>
      </c>
    </row>
    <row r="43" spans="1:56" ht="15" customHeight="1">
      <c r="B43" s="182" t="s">
        <v>11</v>
      </c>
      <c r="C43" s="505" t="s">
        <v>12</v>
      </c>
      <c r="D43" s="492">
        <v>1950</v>
      </c>
      <c r="E43" s="449" t="s">
        <v>428</v>
      </c>
      <c r="F43" s="454">
        <v>0</v>
      </c>
      <c r="G43" s="491" t="s">
        <v>428</v>
      </c>
      <c r="H43" s="449">
        <v>620.1</v>
      </c>
      <c r="I43" s="509">
        <f t="shared" si="5"/>
        <v>0.318</v>
      </c>
      <c r="J43" s="491" t="s">
        <v>428</v>
      </c>
      <c r="K43" s="510" t="s">
        <v>428</v>
      </c>
      <c r="L43" s="514">
        <f>H43/D43</f>
        <v>0.318</v>
      </c>
      <c r="M43" s="510" t="s">
        <v>428</v>
      </c>
      <c r="N43" s="508" t="s">
        <v>428</v>
      </c>
      <c r="O43" s="509">
        <f>H43/D43</f>
        <v>0.318</v>
      </c>
    </row>
    <row r="44" spans="1:56" ht="15" customHeight="1">
      <c r="B44" s="182" t="s">
        <v>435</v>
      </c>
      <c r="C44" s="505" t="s">
        <v>67</v>
      </c>
      <c r="D44" s="492" t="s">
        <v>428</v>
      </c>
      <c r="E44" s="449" t="s">
        <v>428</v>
      </c>
      <c r="F44" s="492" t="s">
        <v>428</v>
      </c>
      <c r="G44" s="491">
        <v>2500</v>
      </c>
      <c r="H44" s="449">
        <v>397.5</v>
      </c>
      <c r="I44" s="509">
        <f>H44/G44</f>
        <v>0.159</v>
      </c>
      <c r="J44" s="491" t="s">
        <v>428</v>
      </c>
      <c r="K44" s="510">
        <v>250</v>
      </c>
      <c r="L44" s="514">
        <f>SUM(H44,K44)/G44</f>
        <v>0.25900000000000001</v>
      </c>
      <c r="M44" s="510" t="s">
        <v>428</v>
      </c>
      <c r="N44" s="508" t="s">
        <v>428</v>
      </c>
      <c r="O44" s="509">
        <f>SUM(K44,H44)/G44</f>
        <v>0.25900000000000001</v>
      </c>
    </row>
    <row r="45" spans="1:56" ht="15" customHeight="1">
      <c r="B45" s="182" t="s">
        <v>59</v>
      </c>
      <c r="C45" s="505" t="s">
        <v>12</v>
      </c>
      <c r="D45" s="492" t="s">
        <v>428</v>
      </c>
      <c r="E45" s="449" t="s">
        <v>428</v>
      </c>
      <c r="F45" s="492" t="s">
        <v>428</v>
      </c>
      <c r="G45" s="491">
        <v>1750</v>
      </c>
      <c r="H45" s="449">
        <v>1575</v>
      </c>
      <c r="I45" s="509">
        <f>H45/G45</f>
        <v>0.9</v>
      </c>
      <c r="J45" s="491" t="s">
        <v>428</v>
      </c>
      <c r="K45" s="510">
        <v>175</v>
      </c>
      <c r="L45" s="517">
        <f>SUM(K45,H45)/G45</f>
        <v>1</v>
      </c>
      <c r="M45" s="510" t="s">
        <v>428</v>
      </c>
      <c r="N45" s="508" t="s">
        <v>428</v>
      </c>
      <c r="O45" s="510" t="s">
        <v>428</v>
      </c>
    </row>
    <row r="46" spans="1:56" ht="15" customHeight="1">
      <c r="B46" s="182" t="s">
        <v>436</v>
      </c>
      <c r="C46" s="505" t="s">
        <v>12</v>
      </c>
      <c r="D46" s="492" t="s">
        <v>428</v>
      </c>
      <c r="E46" s="449" t="s">
        <v>428</v>
      </c>
      <c r="F46" s="492" t="s">
        <v>428</v>
      </c>
      <c r="G46" s="491" t="s">
        <v>428</v>
      </c>
      <c r="H46" s="449" t="s">
        <v>428</v>
      </c>
      <c r="I46" s="518" t="s">
        <v>428</v>
      </c>
      <c r="J46" s="491" t="s">
        <v>428</v>
      </c>
      <c r="K46" s="492" t="s">
        <v>428</v>
      </c>
      <c r="L46" s="519" t="s">
        <v>428</v>
      </c>
      <c r="M46" s="492">
        <v>2760</v>
      </c>
      <c r="N46" s="491">
        <v>683.7</v>
      </c>
      <c r="O46" s="509">
        <f>N46/M46</f>
        <v>0.24771739130434783</v>
      </c>
    </row>
    <row r="47" spans="1:56" ht="15" customHeight="1">
      <c r="B47" s="721" t="s">
        <v>108</v>
      </c>
      <c r="C47" s="721"/>
      <c r="D47" s="520">
        <v>22950</v>
      </c>
      <c r="E47" s="521">
        <v>4514.32</v>
      </c>
      <c r="F47" s="522">
        <f>E47/D47</f>
        <v>0.19670239651416122</v>
      </c>
      <c r="G47" s="523">
        <v>4970</v>
      </c>
      <c r="H47" s="521">
        <v>9326.4</v>
      </c>
      <c r="I47" s="253">
        <f>SUM(H47,E47)/SUM(G47,D47)</f>
        <v>0.49572779369627507</v>
      </c>
      <c r="J47" s="520">
        <v>2200</v>
      </c>
      <c r="K47" s="520">
        <v>3074.05</v>
      </c>
      <c r="L47" s="524">
        <f>SUM(K47,H47,E47)/SUM(J47,G47,D47)</f>
        <v>0.5615793492695883</v>
      </c>
      <c r="M47" s="521">
        <f>SUM(M46,M36)</f>
        <v>6660</v>
      </c>
      <c r="N47" s="520">
        <v>894.14</v>
      </c>
      <c r="O47" s="522">
        <f>SUM(N47,K47,H47,E47)/SUM(M47,J47,G47,D47)</f>
        <v>0.48420092441544316</v>
      </c>
    </row>
    <row r="48" spans="1:56" ht="15" customHeight="1"/>
    <row r="49" spans="2:2" ht="15" customHeight="1"/>
    <row r="50" spans="2:2" ht="15" customHeight="1">
      <c r="B50" s="309" t="s">
        <v>526</v>
      </c>
    </row>
  </sheetData>
  <mergeCells count="18">
    <mergeCell ref="J34:L34"/>
    <mergeCell ref="M34:O34"/>
    <mergeCell ref="B47:C47"/>
    <mergeCell ref="B28:D28"/>
    <mergeCell ref="B34:B35"/>
    <mergeCell ref="C34:C35"/>
    <mergeCell ref="D34:F34"/>
    <mergeCell ref="G34:I34"/>
    <mergeCell ref="B6:I6"/>
    <mergeCell ref="B7:I7"/>
    <mergeCell ref="O9:P9"/>
    <mergeCell ref="B16:B17"/>
    <mergeCell ref="C16:C17"/>
    <mergeCell ref="D16:D17"/>
    <mergeCell ref="E16:G16"/>
    <mergeCell ref="H16:J16"/>
    <mergeCell ref="K16:M16"/>
    <mergeCell ref="N16:P16"/>
  </mergeCells>
  <hyperlinks>
    <hyperlink ref="O9" location="capa!A1" display="Página Inicial" xr:uid="{00000000-0004-0000-17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H35"/>
  <sheetViews>
    <sheetView showGridLines="0" showRowColHeaders="0" topLeftCell="A14" zoomScaleNormal="100" workbookViewId="0">
      <selection activeCell="I25" sqref="I25"/>
    </sheetView>
  </sheetViews>
  <sheetFormatPr defaultColWidth="0" defaultRowHeight="15" zeroHeight="1"/>
  <cols>
    <col min="1" max="1" width="3.7109375" customWidth="1"/>
    <col min="2" max="2" width="47.7109375" customWidth="1"/>
    <col min="3" max="3" width="16.28515625" customWidth="1"/>
    <col min="4" max="4" width="14.85546875" customWidth="1"/>
    <col min="5" max="5" width="15.42578125" customWidth="1"/>
    <col min="6" max="6" width="15" customWidth="1"/>
    <col min="7" max="7" width="14.42578125" customWidth="1"/>
    <col min="8" max="8" width="12.42578125" customWidth="1"/>
    <col min="9" max="9" width="12" customWidth="1"/>
    <col min="10" max="1021" width="12" hidden="1" customWidth="1"/>
    <col min="1022" max="1022" width="10.28515625" hidden="1" customWidth="1"/>
    <col min="1023" max="1025" width="9.140625" hidden="1" customWidth="1"/>
    <col min="1026" max="16384" width="9.140625" hidden="1"/>
  </cols>
  <sheetData>
    <row r="1" spans="2:8"/>
    <row r="2" spans="2:8"/>
    <row r="3" spans="2:8"/>
    <row r="4" spans="2:8"/>
    <row r="5" spans="2:8" ht="18.75">
      <c r="B5" s="657" t="s">
        <v>113</v>
      </c>
      <c r="C5" s="657"/>
      <c r="D5" s="657"/>
      <c r="E5" s="657"/>
      <c r="F5" s="657"/>
      <c r="G5" s="657"/>
      <c r="H5" s="7"/>
    </row>
    <row r="6" spans="2:8" ht="17.45" customHeight="1">
      <c r="B6" s="736" t="s">
        <v>437</v>
      </c>
      <c r="C6" s="736"/>
      <c r="D6" s="736"/>
      <c r="E6" s="736"/>
      <c r="F6" s="736"/>
      <c r="G6" s="736"/>
      <c r="H6" s="7"/>
    </row>
    <row r="7" spans="2:8">
      <c r="B7" s="7"/>
      <c r="C7" s="7"/>
      <c r="D7" s="7"/>
      <c r="E7" s="7"/>
      <c r="F7" s="7"/>
      <c r="G7" s="7"/>
      <c r="H7" s="7"/>
    </row>
    <row r="8" spans="2:8" ht="16.5">
      <c r="B8" s="525"/>
      <c r="C8" s="526"/>
      <c r="D8" s="526"/>
      <c r="E8" s="527"/>
      <c r="F8" s="527"/>
      <c r="G8" s="680" t="s">
        <v>2</v>
      </c>
      <c r="H8" s="680"/>
    </row>
    <row r="9" spans="2:8">
      <c r="C9" s="528"/>
      <c r="D9" s="528"/>
    </row>
    <row r="10" spans="2:8" ht="15.75">
      <c r="B10" s="529" t="s">
        <v>438</v>
      </c>
      <c r="C10" s="245"/>
      <c r="D10" s="245"/>
    </row>
    <row r="11" spans="2:8">
      <c r="B11" s="530"/>
      <c r="C11" s="531"/>
      <c r="D11" s="531"/>
    </row>
    <row r="12" spans="2:8">
      <c r="B12" s="531"/>
      <c r="C12" s="531"/>
      <c r="D12" s="531"/>
    </row>
    <row r="13" spans="2:8" ht="15.75">
      <c r="B13" s="219" t="s">
        <v>439</v>
      </c>
      <c r="C13" s="20"/>
      <c r="D13" s="20"/>
      <c r="E13" s="20"/>
      <c r="F13" s="20"/>
      <c r="G13" s="20"/>
    </row>
    <row r="14" spans="2:8" ht="13.9" customHeight="1">
      <c r="B14" s="688" t="s">
        <v>399</v>
      </c>
      <c r="C14" s="688" t="s">
        <v>393</v>
      </c>
      <c r="D14" s="688"/>
      <c r="E14" s="174">
        <v>2017</v>
      </c>
      <c r="F14" s="172">
        <v>2018</v>
      </c>
      <c r="G14" s="172">
        <v>2019</v>
      </c>
      <c r="H14" s="697" t="s">
        <v>397</v>
      </c>
    </row>
    <row r="15" spans="2:8">
      <c r="B15" s="688"/>
      <c r="C15" s="532" t="s">
        <v>440</v>
      </c>
      <c r="D15" s="533" t="s">
        <v>396</v>
      </c>
      <c r="E15" s="221" t="s">
        <v>396</v>
      </c>
      <c r="F15" s="534" t="s">
        <v>396</v>
      </c>
      <c r="G15" s="221" t="s">
        <v>396</v>
      </c>
      <c r="H15" s="697"/>
    </row>
    <row r="16" spans="2:8">
      <c r="B16" s="535" t="s">
        <v>441</v>
      </c>
      <c r="C16" s="536">
        <v>6000</v>
      </c>
      <c r="D16" s="537">
        <v>0</v>
      </c>
      <c r="E16" s="538">
        <v>0</v>
      </c>
      <c r="F16" s="539">
        <v>0</v>
      </c>
      <c r="G16" s="540">
        <v>0</v>
      </c>
      <c r="H16" s="509">
        <f t="shared" ref="H16:H30" si="0">SUM(D16,E16,F16,G16)/C16</f>
        <v>0</v>
      </c>
    </row>
    <row r="17" spans="2:10">
      <c r="B17" s="535" t="s">
        <v>442</v>
      </c>
      <c r="C17" s="538">
        <v>6000</v>
      </c>
      <c r="D17" s="537">
        <v>0</v>
      </c>
      <c r="E17" s="538">
        <v>0</v>
      </c>
      <c r="F17" s="539">
        <v>0</v>
      </c>
      <c r="G17" s="540">
        <v>0</v>
      </c>
      <c r="H17" s="509">
        <f t="shared" si="0"/>
        <v>0</v>
      </c>
    </row>
    <row r="18" spans="2:10">
      <c r="B18" s="535" t="s">
        <v>443</v>
      </c>
      <c r="C18" s="538">
        <v>15000</v>
      </c>
      <c r="D18" s="537">
        <v>0</v>
      </c>
      <c r="E18" s="538">
        <v>0</v>
      </c>
      <c r="F18" s="539">
        <v>0</v>
      </c>
      <c r="G18" s="540">
        <v>0</v>
      </c>
      <c r="H18" s="509">
        <f t="shared" si="0"/>
        <v>0</v>
      </c>
    </row>
    <row r="19" spans="2:10">
      <c r="B19" s="535" t="s">
        <v>444</v>
      </c>
      <c r="C19" s="538">
        <v>150</v>
      </c>
      <c r="D19" s="537">
        <v>0</v>
      </c>
      <c r="E19" s="538">
        <v>0</v>
      </c>
      <c r="F19" s="539">
        <v>0</v>
      </c>
      <c r="G19" s="540">
        <v>0</v>
      </c>
      <c r="H19" s="509">
        <f t="shared" si="0"/>
        <v>0</v>
      </c>
    </row>
    <row r="20" spans="2:10">
      <c r="B20" s="535" t="s">
        <v>445</v>
      </c>
      <c r="C20" s="538">
        <v>2000</v>
      </c>
      <c r="D20" s="537">
        <v>0</v>
      </c>
      <c r="E20" s="538">
        <v>0</v>
      </c>
      <c r="F20" s="539">
        <v>0</v>
      </c>
      <c r="G20" s="540">
        <v>0</v>
      </c>
      <c r="H20" s="509">
        <f t="shared" si="0"/>
        <v>0</v>
      </c>
    </row>
    <row r="21" spans="2:10" ht="26.25">
      <c r="B21" s="541" t="s">
        <v>446</v>
      </c>
      <c r="C21" s="538">
        <v>3000</v>
      </c>
      <c r="D21" s="537">
        <v>0</v>
      </c>
      <c r="E21" s="538">
        <v>0</v>
      </c>
      <c r="F21" s="539">
        <v>0</v>
      </c>
      <c r="G21" s="540">
        <v>0</v>
      </c>
      <c r="H21" s="461">
        <f t="shared" si="0"/>
        <v>0</v>
      </c>
    </row>
    <row r="22" spans="2:10" ht="26.25">
      <c r="B22" s="541" t="s">
        <v>447</v>
      </c>
      <c r="C22" s="538">
        <v>13500</v>
      </c>
      <c r="D22" s="537">
        <v>0</v>
      </c>
      <c r="E22" s="538">
        <v>3695</v>
      </c>
      <c r="F22" s="539">
        <v>2089.4499999999998</v>
      </c>
      <c r="G22" s="540">
        <v>2399.64</v>
      </c>
      <c r="H22" s="461">
        <f t="shared" si="0"/>
        <v>0.60622888888888893</v>
      </c>
      <c r="I22" s="542"/>
      <c r="J22" s="542"/>
    </row>
    <row r="23" spans="2:10">
      <c r="B23" s="541" t="s">
        <v>448</v>
      </c>
      <c r="C23" s="538">
        <v>30000</v>
      </c>
      <c r="D23" s="537">
        <v>0</v>
      </c>
      <c r="E23" s="538">
        <v>0</v>
      </c>
      <c r="F23" s="539">
        <v>3191.91</v>
      </c>
      <c r="G23" s="540">
        <v>2000</v>
      </c>
      <c r="H23" s="509">
        <f t="shared" si="0"/>
        <v>0.17306366666666667</v>
      </c>
      <c r="I23" s="542"/>
      <c r="J23" s="542"/>
    </row>
    <row r="24" spans="2:10">
      <c r="B24" s="541" t="s">
        <v>449</v>
      </c>
      <c r="C24" s="538">
        <v>190</v>
      </c>
      <c r="D24" s="537">
        <v>0</v>
      </c>
      <c r="E24" s="538">
        <v>0</v>
      </c>
      <c r="F24" s="539">
        <v>0</v>
      </c>
      <c r="G24" s="540">
        <v>0</v>
      </c>
      <c r="H24" s="509">
        <f t="shared" si="0"/>
        <v>0</v>
      </c>
      <c r="I24" s="542"/>
      <c r="J24" s="542"/>
    </row>
    <row r="25" spans="2:10">
      <c r="B25" s="535" t="s">
        <v>450</v>
      </c>
      <c r="C25" s="538">
        <v>855</v>
      </c>
      <c r="D25" s="537">
        <v>0</v>
      </c>
      <c r="E25" s="538">
        <v>0</v>
      </c>
      <c r="F25" s="539">
        <v>0</v>
      </c>
      <c r="G25" s="540">
        <v>0</v>
      </c>
      <c r="H25" s="509">
        <f t="shared" si="0"/>
        <v>0</v>
      </c>
      <c r="I25" s="542"/>
      <c r="J25" s="542"/>
    </row>
    <row r="26" spans="2:10" ht="17.25" customHeight="1">
      <c r="B26" s="541" t="s">
        <v>451</v>
      </c>
      <c r="C26" s="538">
        <v>1900</v>
      </c>
      <c r="D26" s="537">
        <v>0</v>
      </c>
      <c r="E26" s="538">
        <v>0</v>
      </c>
      <c r="F26" s="539">
        <v>0</v>
      </c>
      <c r="G26" s="540">
        <v>0</v>
      </c>
      <c r="H26" s="509">
        <f t="shared" si="0"/>
        <v>0</v>
      </c>
      <c r="I26" s="542"/>
      <c r="J26" s="542"/>
    </row>
    <row r="27" spans="2:10">
      <c r="B27" s="535" t="s">
        <v>452</v>
      </c>
      <c r="C27" s="538">
        <v>1121</v>
      </c>
      <c r="D27" s="537">
        <v>0</v>
      </c>
      <c r="E27" s="538">
        <v>0</v>
      </c>
      <c r="F27" s="539">
        <v>1004.3</v>
      </c>
      <c r="G27" s="540">
        <v>0</v>
      </c>
      <c r="H27" s="509">
        <f t="shared" si="0"/>
        <v>0.89589652096342542</v>
      </c>
      <c r="I27" s="542"/>
      <c r="J27" s="542"/>
    </row>
    <row r="28" spans="2:10" ht="26.25">
      <c r="B28" s="541" t="s">
        <v>453</v>
      </c>
      <c r="C28" s="538">
        <v>5044.3999999999996</v>
      </c>
      <c r="D28" s="537">
        <v>0</v>
      </c>
      <c r="E28" s="538">
        <v>1676.8</v>
      </c>
      <c r="F28" s="539">
        <v>1847.3</v>
      </c>
      <c r="G28" s="540">
        <v>1328.1</v>
      </c>
      <c r="H28" s="461">
        <f t="shared" si="0"/>
        <v>0.96189834271667596</v>
      </c>
      <c r="I28" s="542"/>
      <c r="J28" s="542"/>
    </row>
    <row r="29" spans="2:10">
      <c r="B29" s="535" t="s">
        <v>454</v>
      </c>
      <c r="C29" s="538">
        <v>11210</v>
      </c>
      <c r="D29" s="537">
        <v>0</v>
      </c>
      <c r="E29" s="538">
        <v>0</v>
      </c>
      <c r="F29" s="539">
        <v>990.8</v>
      </c>
      <c r="G29" s="540">
        <v>2030.2</v>
      </c>
      <c r="H29" s="509">
        <f t="shared" si="0"/>
        <v>0.26949152542372884</v>
      </c>
      <c r="I29" s="542"/>
      <c r="J29" s="542"/>
    </row>
    <row r="30" spans="2:10" ht="26.25">
      <c r="B30" s="541" t="s">
        <v>455</v>
      </c>
      <c r="C30" s="538">
        <v>2589.5</v>
      </c>
      <c r="D30" s="537">
        <v>0</v>
      </c>
      <c r="E30" s="538">
        <v>0</v>
      </c>
      <c r="F30" s="539">
        <v>0</v>
      </c>
      <c r="G30" s="540">
        <v>0</v>
      </c>
      <c r="H30" s="461">
        <f t="shared" si="0"/>
        <v>0</v>
      </c>
      <c r="I30" s="542"/>
      <c r="J30" s="542"/>
    </row>
    <row r="31" spans="2:10">
      <c r="B31" s="543" t="s">
        <v>108</v>
      </c>
      <c r="C31" s="470">
        <f>SUM(C16:C30)</f>
        <v>98559.9</v>
      </c>
      <c r="D31" s="544">
        <v>0</v>
      </c>
      <c r="E31" s="470">
        <f>SUM(E16:E30)</f>
        <v>5371.8</v>
      </c>
      <c r="F31" s="521">
        <f>SUM(F16:F30)</f>
        <v>9123.76</v>
      </c>
      <c r="G31" s="520">
        <f>SUM(G16:G30)</f>
        <v>7757.94</v>
      </c>
      <c r="H31" s="522">
        <f>SUM(G31,F31,E31,D31)/C31</f>
        <v>0.2257865521373297</v>
      </c>
      <c r="I31" s="542"/>
      <c r="J31" s="542"/>
    </row>
    <row r="32" spans="2:10">
      <c r="G32" s="545"/>
    </row>
    <row r="33" spans="2:2" ht="15.75">
      <c r="B33" s="21" t="s">
        <v>456</v>
      </c>
    </row>
    <row r="34" spans="2:2"/>
    <row r="35" spans="2:2">
      <c r="B35" s="309" t="s">
        <v>526</v>
      </c>
    </row>
  </sheetData>
  <mergeCells count="6">
    <mergeCell ref="B5:G5"/>
    <mergeCell ref="B6:G6"/>
    <mergeCell ref="G8:H8"/>
    <mergeCell ref="B14:B15"/>
    <mergeCell ref="C14:D14"/>
    <mergeCell ref="H14:H15"/>
  </mergeCells>
  <hyperlinks>
    <hyperlink ref="G8" location="capa!A1" display="Página Inicial" xr:uid="{00000000-0004-0000-18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J37"/>
  <sheetViews>
    <sheetView showGridLines="0" showRowColHeaders="0" topLeftCell="A28" zoomScaleNormal="100" workbookViewId="0">
      <selection activeCell="B37" sqref="B37"/>
    </sheetView>
  </sheetViews>
  <sheetFormatPr defaultColWidth="0" defaultRowHeight="15" zeroHeight="1"/>
  <cols>
    <col min="1" max="1" width="3.7109375" customWidth="1"/>
    <col min="2" max="2" width="46.85546875" customWidth="1"/>
    <col min="3" max="3" width="13.85546875" customWidth="1"/>
    <col min="4" max="4" width="15.28515625" customWidth="1"/>
    <col min="5" max="5" width="14.42578125" customWidth="1"/>
    <col min="6" max="6" width="14.85546875" customWidth="1"/>
    <col min="7" max="7" width="15.7109375" customWidth="1"/>
    <col min="8" max="9" width="12" customWidth="1"/>
    <col min="10" max="1021" width="12" hidden="1" customWidth="1"/>
    <col min="1022" max="1022" width="10.28515625" hidden="1" customWidth="1"/>
    <col min="1023" max="1025" width="9.140625" hidden="1" customWidth="1"/>
    <col min="1026" max="16384" width="9.140625" hidden="1"/>
  </cols>
  <sheetData>
    <row r="1" spans="2:8" ht="15" customHeight="1"/>
    <row r="2" spans="2:8" ht="15" customHeight="1"/>
    <row r="3" spans="2:8" ht="15" customHeight="1"/>
    <row r="4" spans="2:8" ht="15" customHeight="1"/>
    <row r="5" spans="2:8" ht="15" customHeight="1"/>
    <row r="6" spans="2:8" ht="15" customHeight="1">
      <c r="B6" s="736" t="s">
        <v>457</v>
      </c>
      <c r="C6" s="736"/>
      <c r="D6" s="736"/>
      <c r="E6" s="736"/>
      <c r="F6" s="736"/>
      <c r="G6" s="736"/>
      <c r="H6" s="7"/>
    </row>
    <row r="7" spans="2:8" ht="15" customHeight="1">
      <c r="B7" s="736" t="s">
        <v>458</v>
      </c>
      <c r="C7" s="736"/>
      <c r="D7" s="736"/>
      <c r="E7" s="736"/>
      <c r="F7" s="736"/>
      <c r="G7" s="736"/>
      <c r="H7" s="7"/>
    </row>
    <row r="8" spans="2:8" ht="15" customHeight="1">
      <c r="B8" s="478"/>
      <c r="C8" s="480"/>
      <c r="D8" s="480"/>
      <c r="E8" s="7"/>
      <c r="F8" s="7"/>
      <c r="G8" s="7"/>
      <c r="H8" s="7"/>
    </row>
    <row r="9" spans="2:8" ht="15" customHeight="1">
      <c r="B9" s="478"/>
      <c r="C9" s="480"/>
      <c r="D9" s="480"/>
      <c r="E9" s="7"/>
      <c r="F9" s="7"/>
      <c r="G9" s="680" t="s">
        <v>2</v>
      </c>
      <c r="H9" s="680"/>
    </row>
    <row r="10" spans="2:8" s="6" customFormat="1" ht="15" customHeight="1">
      <c r="B10" s="481"/>
      <c r="C10" s="483"/>
      <c r="D10" s="483"/>
    </row>
    <row r="11" spans="2:8" ht="15" customHeight="1">
      <c r="B11" s="529" t="s">
        <v>459</v>
      </c>
      <c r="C11" s="243"/>
      <c r="D11" s="243"/>
      <c r="E11" s="21"/>
    </row>
    <row r="12" spans="2:8" ht="15" customHeight="1">
      <c r="B12" s="167"/>
      <c r="C12" s="166"/>
      <c r="D12" s="166"/>
      <c r="E12" s="21"/>
    </row>
    <row r="13" spans="2:8" ht="15" customHeight="1">
      <c r="B13" s="529"/>
      <c r="C13" s="21"/>
      <c r="D13" s="21"/>
      <c r="E13" s="21"/>
    </row>
    <row r="14" spans="2:8" ht="15" customHeight="1">
      <c r="B14" s="219" t="s">
        <v>460</v>
      </c>
      <c r="C14" s="21"/>
      <c r="D14" s="21"/>
      <c r="E14" s="21"/>
    </row>
    <row r="15" spans="2:8" ht="15" customHeight="1">
      <c r="B15" s="688" t="s">
        <v>399</v>
      </c>
      <c r="C15" s="688">
        <v>2016</v>
      </c>
      <c r="D15" s="688"/>
      <c r="E15" s="174">
        <v>2017</v>
      </c>
      <c r="F15" s="172">
        <v>2018</v>
      </c>
      <c r="G15" s="172">
        <v>2019</v>
      </c>
      <c r="H15" s="732" t="s">
        <v>397</v>
      </c>
    </row>
    <row r="16" spans="2:8" ht="15" customHeight="1">
      <c r="B16" s="688"/>
      <c r="C16" s="532" t="s">
        <v>440</v>
      </c>
      <c r="D16" s="533" t="s">
        <v>396</v>
      </c>
      <c r="E16" s="221" t="s">
        <v>396</v>
      </c>
      <c r="F16" s="281" t="s">
        <v>396</v>
      </c>
      <c r="G16" s="281" t="s">
        <v>396</v>
      </c>
      <c r="H16" s="732"/>
    </row>
    <row r="17" spans="1:1024" ht="15" customHeight="1">
      <c r="B17" s="535" t="s">
        <v>441</v>
      </c>
      <c r="C17" s="536">
        <v>1200</v>
      </c>
      <c r="D17" s="537">
        <v>0</v>
      </c>
      <c r="E17" s="536">
        <v>0</v>
      </c>
      <c r="F17" s="539">
        <v>0</v>
      </c>
      <c r="G17" s="546">
        <v>0</v>
      </c>
      <c r="H17" s="547">
        <v>0</v>
      </c>
    </row>
    <row r="18" spans="1:1024" ht="15" customHeight="1">
      <c r="B18" s="535" t="s">
        <v>442</v>
      </c>
      <c r="C18" s="538">
        <v>2100.6</v>
      </c>
      <c r="D18" s="537">
        <v>0</v>
      </c>
      <c r="E18" s="538">
        <v>0</v>
      </c>
      <c r="F18" s="539">
        <v>0</v>
      </c>
      <c r="G18" s="466">
        <v>0</v>
      </c>
      <c r="H18" s="548">
        <v>0</v>
      </c>
    </row>
    <row r="19" spans="1:1024" ht="15" customHeight="1">
      <c r="B19" s="535" t="s">
        <v>443</v>
      </c>
      <c r="C19" s="538">
        <v>10200</v>
      </c>
      <c r="D19" s="537">
        <v>0</v>
      </c>
      <c r="E19" s="538">
        <v>0</v>
      </c>
      <c r="F19" s="539">
        <v>0</v>
      </c>
      <c r="G19" s="466">
        <v>0</v>
      </c>
      <c r="H19" s="548">
        <v>0</v>
      </c>
    </row>
    <row r="20" spans="1:1024" ht="15" customHeight="1">
      <c r="B20" s="535" t="s">
        <v>444</v>
      </c>
      <c r="C20" s="538">
        <v>228</v>
      </c>
      <c r="D20" s="537">
        <v>0</v>
      </c>
      <c r="E20" s="538">
        <v>0</v>
      </c>
      <c r="F20" s="539">
        <v>0</v>
      </c>
      <c r="G20" s="466">
        <v>0</v>
      </c>
      <c r="H20" s="548">
        <v>0</v>
      </c>
    </row>
    <row r="21" spans="1:1024" ht="15" customHeight="1">
      <c r="B21" s="535" t="s">
        <v>445</v>
      </c>
      <c r="C21" s="538">
        <v>500</v>
      </c>
      <c r="D21" s="537">
        <v>0</v>
      </c>
      <c r="E21" s="538">
        <v>0</v>
      </c>
      <c r="F21" s="539">
        <v>0</v>
      </c>
      <c r="G21" s="466">
        <v>0</v>
      </c>
      <c r="H21" s="548">
        <v>0</v>
      </c>
    </row>
    <row r="22" spans="1:1024" s="553" customFormat="1" ht="24.6" customHeight="1">
      <c r="A22"/>
      <c r="B22" s="541" t="s">
        <v>446</v>
      </c>
      <c r="C22" s="549">
        <v>9000</v>
      </c>
      <c r="D22" s="537">
        <v>0</v>
      </c>
      <c r="E22" s="538">
        <v>0</v>
      </c>
      <c r="F22" s="550">
        <v>0</v>
      </c>
      <c r="G22" s="551">
        <v>3764.72</v>
      </c>
      <c r="H22" s="552">
        <f>G22/C22</f>
        <v>0.41830222222222219</v>
      </c>
      <c r="AMG22"/>
      <c r="AMH22"/>
      <c r="AMI22"/>
      <c r="AMJ22"/>
    </row>
    <row r="23" spans="1:1024" s="553" customFormat="1" ht="26.85" customHeight="1">
      <c r="A23"/>
      <c r="B23" s="541" t="s">
        <v>447</v>
      </c>
      <c r="C23" s="549">
        <v>13500</v>
      </c>
      <c r="D23" s="537">
        <v>0</v>
      </c>
      <c r="E23" s="538">
        <v>0</v>
      </c>
      <c r="F23" s="550">
        <v>1564.52</v>
      </c>
      <c r="G23" s="551">
        <v>0</v>
      </c>
      <c r="H23" s="548">
        <v>0</v>
      </c>
      <c r="AMG23"/>
      <c r="AMH23"/>
      <c r="AMI23"/>
      <c r="AMJ23"/>
    </row>
    <row r="24" spans="1:1024" s="553" customFormat="1" ht="15" customHeight="1">
      <c r="A24"/>
      <c r="B24" s="541" t="s">
        <v>448</v>
      </c>
      <c r="C24" s="549">
        <v>37500</v>
      </c>
      <c r="D24" s="537">
        <v>0</v>
      </c>
      <c r="E24" s="538">
        <v>0</v>
      </c>
      <c r="F24" s="550">
        <v>0</v>
      </c>
      <c r="G24" s="551">
        <v>0</v>
      </c>
      <c r="H24" s="548">
        <v>0</v>
      </c>
      <c r="AMG24"/>
      <c r="AMH24"/>
      <c r="AMI24"/>
      <c r="AMJ24"/>
    </row>
    <row r="25" spans="1:1024" s="553" customFormat="1" ht="15" customHeight="1">
      <c r="A25"/>
      <c r="B25" s="541" t="s">
        <v>449</v>
      </c>
      <c r="C25" s="549">
        <v>570</v>
      </c>
      <c r="D25" s="537">
        <v>0</v>
      </c>
      <c r="E25" s="538">
        <v>0</v>
      </c>
      <c r="F25" s="550">
        <v>0</v>
      </c>
      <c r="G25" s="551">
        <v>0</v>
      </c>
      <c r="H25" s="548">
        <v>0</v>
      </c>
      <c r="AMG25"/>
      <c r="AMH25"/>
      <c r="AMI25"/>
      <c r="AMJ25"/>
    </row>
    <row r="26" spans="1:1024" ht="15" customHeight="1">
      <c r="B26" s="535" t="s">
        <v>450</v>
      </c>
      <c r="C26" s="538">
        <v>855</v>
      </c>
      <c r="D26" s="537">
        <v>0</v>
      </c>
      <c r="E26" s="538">
        <v>0</v>
      </c>
      <c r="F26" s="539">
        <v>0</v>
      </c>
      <c r="G26" s="466">
        <v>0</v>
      </c>
      <c r="H26" s="548">
        <v>0</v>
      </c>
    </row>
    <row r="27" spans="1:1024" s="553" customFormat="1" ht="15" customHeight="1">
      <c r="A27"/>
      <c r="B27" s="541" t="s">
        <v>451</v>
      </c>
      <c r="C27" s="549">
        <v>2375</v>
      </c>
      <c r="D27" s="537">
        <v>0</v>
      </c>
      <c r="E27" s="538">
        <v>0</v>
      </c>
      <c r="F27" s="550">
        <v>0</v>
      </c>
      <c r="G27" s="551">
        <v>0</v>
      </c>
      <c r="H27" s="548">
        <v>0</v>
      </c>
      <c r="AMG27"/>
      <c r="AMH27"/>
      <c r="AMI27"/>
      <c r="AMJ27"/>
    </row>
    <row r="28" spans="1:1024" ht="15" customHeight="1">
      <c r="B28" s="535" t="s">
        <v>461</v>
      </c>
      <c r="C28" s="538">
        <v>2690.4</v>
      </c>
      <c r="D28" s="537">
        <v>0</v>
      </c>
      <c r="E28" s="538">
        <v>0</v>
      </c>
      <c r="F28" s="539">
        <v>0</v>
      </c>
      <c r="G28" s="466">
        <v>1050.8</v>
      </c>
      <c r="H28" s="509">
        <f>G28/C28</f>
        <v>0.39057389235801365</v>
      </c>
    </row>
    <row r="29" spans="1:1024" s="553" customFormat="1" ht="26.85" customHeight="1">
      <c r="A29"/>
      <c r="B29" s="541" t="s">
        <v>453</v>
      </c>
      <c r="C29" s="549">
        <v>8071.02</v>
      </c>
      <c r="D29" s="537">
        <v>0</v>
      </c>
      <c r="E29" s="538">
        <v>0</v>
      </c>
      <c r="F29" s="550">
        <v>2556.5</v>
      </c>
      <c r="G29" s="551">
        <v>0</v>
      </c>
      <c r="H29" s="552">
        <f>F29/C29</f>
        <v>0.31675054701884026</v>
      </c>
      <c r="AMG29"/>
      <c r="AMH29"/>
      <c r="AMI29"/>
      <c r="AMJ29"/>
    </row>
    <row r="30" spans="1:1024" ht="15" customHeight="1">
      <c r="B30" s="535" t="s">
        <v>454</v>
      </c>
      <c r="C30" s="538">
        <v>11210</v>
      </c>
      <c r="D30" s="537">
        <v>0</v>
      </c>
      <c r="E30" s="538">
        <v>0</v>
      </c>
      <c r="F30" s="539">
        <v>442.5</v>
      </c>
      <c r="G30" s="466">
        <v>265.5</v>
      </c>
      <c r="H30" s="509">
        <f>SUM(G30,F30)/C30</f>
        <v>6.3157894736842107E-2</v>
      </c>
    </row>
    <row r="31" spans="1:1024" ht="15.6" customHeight="1">
      <c r="B31" s="535" t="s">
        <v>462</v>
      </c>
      <c r="C31" s="538">
        <v>0</v>
      </c>
      <c r="D31" s="537">
        <v>0</v>
      </c>
      <c r="E31" s="538">
        <v>0</v>
      </c>
      <c r="F31" s="539">
        <v>0</v>
      </c>
      <c r="G31" s="466">
        <v>0</v>
      </c>
      <c r="H31" s="548">
        <v>0</v>
      </c>
    </row>
    <row r="32" spans="1:1024" ht="24.6" customHeight="1">
      <c r="B32" s="541" t="s">
        <v>463</v>
      </c>
      <c r="C32" s="538">
        <v>0</v>
      </c>
      <c r="D32" s="537">
        <v>0</v>
      </c>
      <c r="E32" s="554">
        <v>0</v>
      </c>
      <c r="F32" s="539">
        <v>0</v>
      </c>
      <c r="G32" s="466">
        <v>0</v>
      </c>
      <c r="H32" s="555">
        <v>0</v>
      </c>
    </row>
    <row r="33" spans="2:8" ht="15" customHeight="1">
      <c r="B33" s="543" t="s">
        <v>108</v>
      </c>
      <c r="C33" s="470">
        <f>SUM(C17:C32)</f>
        <v>100000.02</v>
      </c>
      <c r="D33" s="544">
        <v>0</v>
      </c>
      <c r="E33" s="470">
        <f>SUM(E17:E32)</f>
        <v>0</v>
      </c>
      <c r="F33" s="521">
        <f>SUM(F17:F32)</f>
        <v>4563.5200000000004</v>
      </c>
      <c r="G33" s="520">
        <f>SUM(G17:G32)</f>
        <v>5081.0199999999995</v>
      </c>
      <c r="H33" s="522">
        <f>SUM(G33,F33,E33,D33)/C33</f>
        <v>9.6445380710923859E-2</v>
      </c>
    </row>
    <row r="34" spans="2:8" ht="8.25" customHeight="1"/>
    <row r="35" spans="2:8" s="6" customFormat="1" ht="8.25" customHeight="1"/>
    <row r="36" spans="2:8" ht="15" customHeight="1">
      <c r="B36" s="21" t="s">
        <v>456</v>
      </c>
    </row>
    <row r="37" spans="2:8" ht="30.75" customHeight="1">
      <c r="B37" s="309" t="s">
        <v>526</v>
      </c>
    </row>
  </sheetData>
  <mergeCells count="6">
    <mergeCell ref="B6:G6"/>
    <mergeCell ref="B7:G7"/>
    <mergeCell ref="G9:H9"/>
    <mergeCell ref="B15:B16"/>
    <mergeCell ref="C15:D15"/>
    <mergeCell ref="H15:H16"/>
  </mergeCells>
  <hyperlinks>
    <hyperlink ref="G9" location="capa!A1" display="Página Inicial" xr:uid="{00000000-0004-0000-1900-000000000000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I36"/>
  <sheetViews>
    <sheetView showGridLines="0" showRowColHeaders="0" zoomScaleNormal="100" workbookViewId="0">
      <selection activeCell="B36" sqref="B36"/>
    </sheetView>
  </sheetViews>
  <sheetFormatPr defaultColWidth="0" defaultRowHeight="15" zeroHeight="1"/>
  <cols>
    <col min="1" max="1" width="3.7109375" customWidth="1"/>
    <col min="2" max="2" width="57.140625" customWidth="1"/>
    <col min="3" max="3" width="13.85546875" customWidth="1"/>
    <col min="4" max="4" width="14.5703125" customWidth="1"/>
    <col min="5" max="5" width="15.7109375" customWidth="1"/>
    <col min="6" max="6" width="14.7109375" customWidth="1"/>
    <col min="7" max="8" width="12" customWidth="1"/>
    <col min="9" max="1022" width="12" hidden="1" customWidth="1"/>
    <col min="1023" max="1023" width="10.28515625" hidden="1" customWidth="1"/>
    <col min="1024" max="1025" width="9.140625" hidden="1" customWidth="1"/>
    <col min="1026" max="16384" width="9.140625" hidden="1"/>
  </cols>
  <sheetData>
    <row r="1" spans="2:7" ht="15" customHeight="1"/>
    <row r="2" spans="2:7" ht="15" customHeight="1"/>
    <row r="3" spans="2:7" ht="15" customHeight="1"/>
    <row r="4" spans="2:7" ht="15" customHeight="1"/>
    <row r="5" spans="2:7" ht="15" customHeight="1"/>
    <row r="6" spans="2:7" ht="15" customHeight="1">
      <c r="B6" s="657" t="s">
        <v>457</v>
      </c>
      <c r="C6" s="657"/>
      <c r="D6" s="657"/>
      <c r="E6" s="657"/>
      <c r="F6" s="657"/>
      <c r="G6" s="7"/>
    </row>
    <row r="7" spans="2:7" ht="15" customHeight="1">
      <c r="B7" s="736" t="s">
        <v>464</v>
      </c>
      <c r="C7" s="736"/>
      <c r="D7" s="736"/>
      <c r="E7" s="736"/>
      <c r="F7" s="736"/>
      <c r="G7" s="7"/>
    </row>
    <row r="8" spans="2:7" ht="15" customHeight="1">
      <c r="B8" s="527"/>
      <c r="C8" s="527"/>
      <c r="D8" s="527"/>
      <c r="E8" s="527"/>
      <c r="F8" s="527"/>
      <c r="G8" s="7"/>
    </row>
    <row r="9" spans="2:7" ht="15" customHeight="1">
      <c r="B9" s="7"/>
      <c r="C9" s="7"/>
      <c r="D9" s="7"/>
      <c r="E9" s="7"/>
      <c r="F9" s="680" t="s">
        <v>2</v>
      </c>
      <c r="G9" s="680"/>
    </row>
    <row r="10" spans="2:7" ht="15" customHeight="1">
      <c r="B10" s="556"/>
      <c r="C10" s="245"/>
      <c r="D10" s="245"/>
    </row>
    <row r="11" spans="2:7" ht="15" customHeight="1">
      <c r="B11" s="529" t="s">
        <v>465</v>
      </c>
      <c r="C11" s="528"/>
      <c r="D11" s="528"/>
    </row>
    <row r="12" spans="2:7" ht="15" customHeight="1">
      <c r="B12" s="244"/>
      <c r="C12" s="245"/>
      <c r="D12" s="245"/>
    </row>
    <row r="13" spans="2:7" ht="15" customHeight="1">
      <c r="B13" s="530"/>
    </row>
    <row r="14" spans="2:7" ht="15" customHeight="1">
      <c r="B14" s="219" t="s">
        <v>466</v>
      </c>
    </row>
    <row r="15" spans="2:7" ht="15" customHeight="1">
      <c r="B15" s="688" t="s">
        <v>467</v>
      </c>
      <c r="C15" s="693">
        <v>2017</v>
      </c>
      <c r="D15" s="693"/>
      <c r="E15" s="174">
        <v>2018</v>
      </c>
      <c r="F15" s="202">
        <v>2019</v>
      </c>
      <c r="G15" s="732" t="s">
        <v>397</v>
      </c>
    </row>
    <row r="16" spans="2:7" ht="15" customHeight="1">
      <c r="B16" s="688"/>
      <c r="C16" s="172" t="s">
        <v>440</v>
      </c>
      <c r="D16" s="221" t="s">
        <v>396</v>
      </c>
      <c r="E16" s="221" t="s">
        <v>396</v>
      </c>
      <c r="F16" s="221" t="s">
        <v>396</v>
      </c>
      <c r="G16" s="732"/>
    </row>
    <row r="17" spans="2:7" ht="15" customHeight="1">
      <c r="B17" s="557" t="s">
        <v>441</v>
      </c>
      <c r="C17" s="558">
        <v>3000</v>
      </c>
      <c r="D17" s="559">
        <v>0</v>
      </c>
      <c r="E17" s="560">
        <v>0</v>
      </c>
      <c r="F17" s="561">
        <v>0</v>
      </c>
      <c r="G17" s="562">
        <v>0</v>
      </c>
    </row>
    <row r="18" spans="2:7" ht="15" customHeight="1">
      <c r="B18" s="563" t="s">
        <v>443</v>
      </c>
      <c r="C18" s="564">
        <v>5850</v>
      </c>
      <c r="D18" s="559">
        <v>0</v>
      </c>
      <c r="E18" s="565">
        <v>0</v>
      </c>
      <c r="F18" s="519">
        <v>0</v>
      </c>
      <c r="G18" s="566">
        <v>0</v>
      </c>
    </row>
    <row r="19" spans="2:7" ht="15" customHeight="1">
      <c r="B19" s="563" t="s">
        <v>442</v>
      </c>
      <c r="C19" s="564">
        <v>168</v>
      </c>
      <c r="D19" s="559">
        <v>0</v>
      </c>
      <c r="E19" s="565">
        <v>0</v>
      </c>
      <c r="F19" s="519">
        <v>0</v>
      </c>
      <c r="G19" s="566">
        <v>0</v>
      </c>
    </row>
    <row r="20" spans="2:7" ht="15" customHeight="1">
      <c r="B20" s="567" t="s">
        <v>468</v>
      </c>
      <c r="C20" s="568">
        <v>550</v>
      </c>
      <c r="D20" s="559">
        <v>0</v>
      </c>
      <c r="E20" s="565">
        <v>0</v>
      </c>
      <c r="F20" s="519">
        <v>0</v>
      </c>
      <c r="G20" s="566">
        <v>0</v>
      </c>
    </row>
    <row r="21" spans="2:7" ht="15" customHeight="1">
      <c r="B21" s="563" t="s">
        <v>469</v>
      </c>
      <c r="C21" s="564">
        <v>4500</v>
      </c>
      <c r="D21" s="559">
        <v>0</v>
      </c>
      <c r="E21" s="565">
        <v>0</v>
      </c>
      <c r="F21" s="519">
        <v>0</v>
      </c>
      <c r="G21" s="566">
        <v>0</v>
      </c>
    </row>
    <row r="22" spans="2:7" s="553" customFormat="1" ht="15" customHeight="1">
      <c r="B22" s="563" t="s">
        <v>470</v>
      </c>
      <c r="C22" s="564">
        <v>2240</v>
      </c>
      <c r="D22" s="559">
        <v>0</v>
      </c>
      <c r="E22" s="565">
        <v>0</v>
      </c>
      <c r="F22" s="519">
        <v>0</v>
      </c>
      <c r="G22" s="566">
        <v>0</v>
      </c>
    </row>
    <row r="23" spans="2:7" s="553" customFormat="1" ht="15" customHeight="1">
      <c r="B23" s="563" t="s">
        <v>471</v>
      </c>
      <c r="C23" s="564">
        <v>6000</v>
      </c>
      <c r="D23" s="559">
        <v>0</v>
      </c>
      <c r="E23" s="565">
        <v>0</v>
      </c>
      <c r="F23" s="519">
        <v>0</v>
      </c>
      <c r="G23" s="566">
        <v>0</v>
      </c>
    </row>
    <row r="24" spans="2:7" s="553" customFormat="1" ht="15" customHeight="1">
      <c r="B24" s="567" t="s">
        <v>472</v>
      </c>
      <c r="C24" s="568">
        <v>1344</v>
      </c>
      <c r="D24" s="559">
        <v>0</v>
      </c>
      <c r="E24" s="564">
        <v>885</v>
      </c>
      <c r="F24" s="519">
        <v>0</v>
      </c>
      <c r="G24" s="552">
        <f>E24/C24</f>
        <v>0.6584821428571429</v>
      </c>
    </row>
    <row r="25" spans="2:7" s="553" customFormat="1" ht="15" customHeight="1">
      <c r="B25" s="569" t="s">
        <v>473</v>
      </c>
      <c r="C25" s="564">
        <v>6000</v>
      </c>
      <c r="D25" s="559">
        <v>0</v>
      </c>
      <c r="E25" s="564">
        <v>1341.64</v>
      </c>
      <c r="F25" s="519">
        <v>0</v>
      </c>
      <c r="G25" s="552">
        <f>E25/C25</f>
        <v>0.22360666666666668</v>
      </c>
    </row>
    <row r="26" spans="2:7" ht="15" customHeight="1">
      <c r="B26" s="569" t="s">
        <v>474</v>
      </c>
      <c r="C26" s="564">
        <v>3360</v>
      </c>
      <c r="D26" s="559">
        <v>0</v>
      </c>
      <c r="E26" s="565">
        <v>0</v>
      </c>
      <c r="F26" s="519">
        <v>0</v>
      </c>
      <c r="G26" s="566">
        <v>0</v>
      </c>
    </row>
    <row r="27" spans="2:7" s="553" customFormat="1" ht="15" customHeight="1">
      <c r="B27" s="563" t="s">
        <v>475</v>
      </c>
      <c r="C27" s="564">
        <v>18000</v>
      </c>
      <c r="D27" s="559">
        <v>0</v>
      </c>
      <c r="E27" s="564">
        <v>1329.41</v>
      </c>
      <c r="F27" s="519">
        <v>0</v>
      </c>
      <c r="G27" s="552">
        <f>E27/C27</f>
        <v>7.3856111111111122E-2</v>
      </c>
    </row>
    <row r="28" spans="2:7" ht="15" customHeight="1">
      <c r="B28" s="563" t="s">
        <v>476</v>
      </c>
      <c r="C28" s="564">
        <v>6048</v>
      </c>
      <c r="D28" s="559">
        <v>0</v>
      </c>
      <c r="E28" s="564">
        <v>1639.5</v>
      </c>
      <c r="F28" s="519">
        <v>354</v>
      </c>
      <c r="G28" s="509">
        <f>SUM(F28,E28)/C28</f>
        <v>0.32961309523809523</v>
      </c>
    </row>
    <row r="29" spans="2:7" s="553" customFormat="1" ht="15" customHeight="1">
      <c r="B29" s="563" t="s">
        <v>477</v>
      </c>
      <c r="C29" s="564">
        <v>3200</v>
      </c>
      <c r="D29" s="559">
        <v>0</v>
      </c>
      <c r="E29" s="565">
        <v>0</v>
      </c>
      <c r="F29" s="519">
        <v>0</v>
      </c>
      <c r="G29" s="566">
        <v>0</v>
      </c>
    </row>
    <row r="30" spans="2:7" ht="15" customHeight="1">
      <c r="B30" s="567" t="s">
        <v>478</v>
      </c>
      <c r="C30" s="568">
        <v>31500</v>
      </c>
      <c r="D30" s="559">
        <v>0</v>
      </c>
      <c r="E30" s="564">
        <v>1433.84</v>
      </c>
      <c r="F30" s="519">
        <v>0</v>
      </c>
      <c r="G30" s="509">
        <f>E30/C30</f>
        <v>4.5518730158730154E-2</v>
      </c>
    </row>
    <row r="31" spans="2:7" ht="15" customHeight="1">
      <c r="B31" s="563" t="s">
        <v>479</v>
      </c>
      <c r="C31" s="564">
        <v>2240</v>
      </c>
      <c r="D31" s="559">
        <v>0</v>
      </c>
      <c r="E31" s="564">
        <v>0</v>
      </c>
      <c r="F31" s="519">
        <v>879.7</v>
      </c>
      <c r="G31" s="509">
        <f>F31/C31</f>
        <v>0.39272321428571433</v>
      </c>
    </row>
    <row r="32" spans="2:7" ht="15" customHeight="1">
      <c r="B32" s="570" t="s">
        <v>480</v>
      </c>
      <c r="C32" s="564">
        <v>6000</v>
      </c>
      <c r="D32" s="559">
        <v>0</v>
      </c>
      <c r="E32" s="571">
        <v>0</v>
      </c>
      <c r="F32" s="519">
        <v>1770.18</v>
      </c>
      <c r="G32" s="509">
        <f>F32/C32</f>
        <v>0.29503000000000001</v>
      </c>
    </row>
    <row r="33" spans="2:7" ht="15" customHeight="1">
      <c r="B33" s="572" t="s">
        <v>108</v>
      </c>
      <c r="C33" s="573">
        <v>100000</v>
      </c>
      <c r="D33" s="574">
        <v>0</v>
      </c>
      <c r="E33" s="575">
        <v>6629.39</v>
      </c>
      <c r="F33" s="521">
        <v>3003.88</v>
      </c>
      <c r="G33" s="522">
        <f>SUM(F33,E33,D33)/C33</f>
        <v>9.6332700000000007E-2</v>
      </c>
    </row>
    <row r="35" spans="2:7" ht="27.75" customHeight="1">
      <c r="B35" s="21" t="s">
        <v>456</v>
      </c>
    </row>
    <row r="36" spans="2:7" ht="15" customHeight="1">
      <c r="B36" s="309" t="s">
        <v>526</v>
      </c>
    </row>
  </sheetData>
  <mergeCells count="6">
    <mergeCell ref="B6:F6"/>
    <mergeCell ref="B7:F7"/>
    <mergeCell ref="F9:G9"/>
    <mergeCell ref="B15:B16"/>
    <mergeCell ref="C15:D15"/>
    <mergeCell ref="G15:G16"/>
  </mergeCells>
  <hyperlinks>
    <hyperlink ref="F9" location="capa!A1" display="Página Inicial" xr:uid="{00000000-0004-0000-1A00-000000000000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I28"/>
  <sheetViews>
    <sheetView showGridLines="0" showRowColHeaders="0" topLeftCell="A20" zoomScaleNormal="100" workbookViewId="0">
      <selection activeCell="B28" sqref="B28"/>
    </sheetView>
  </sheetViews>
  <sheetFormatPr defaultColWidth="0" defaultRowHeight="15" zeroHeight="1"/>
  <cols>
    <col min="1" max="1" width="3.7109375" customWidth="1"/>
    <col min="2" max="2" width="47.140625" customWidth="1"/>
    <col min="3" max="3" width="14" customWidth="1"/>
    <col min="4" max="4" width="15.85546875" customWidth="1"/>
    <col min="5" max="5" width="14.7109375" customWidth="1"/>
    <col min="6" max="6" width="16.42578125" customWidth="1"/>
    <col min="7" max="8" width="12.28515625" customWidth="1"/>
    <col min="9" max="1022" width="12.28515625" hidden="1" customWidth="1"/>
    <col min="1023" max="1023" width="10.28515625" hidden="1" customWidth="1"/>
    <col min="1024" max="1025" width="9.140625" hidden="1" customWidth="1"/>
    <col min="1026" max="16384" width="9.140625" hidden="1"/>
  </cols>
  <sheetData>
    <row r="1" spans="2:7" ht="15" customHeight="1"/>
    <row r="2" spans="2:7" ht="15" customHeight="1"/>
    <row r="3" spans="2:7" ht="15" customHeight="1"/>
    <row r="4" spans="2:7" ht="21.75" customHeight="1"/>
    <row r="5" spans="2:7" ht="15" customHeight="1">
      <c r="B5" s="657" t="s">
        <v>457</v>
      </c>
      <c r="C5" s="657"/>
      <c r="D5" s="657"/>
      <c r="E5" s="657"/>
      <c r="F5" s="657"/>
      <c r="G5" s="7"/>
    </row>
    <row r="6" spans="2:7" ht="15" customHeight="1">
      <c r="B6" s="736" t="s">
        <v>481</v>
      </c>
      <c r="C6" s="736"/>
      <c r="D6" s="736"/>
      <c r="E6" s="736"/>
      <c r="F6" s="736"/>
      <c r="G6" s="7"/>
    </row>
    <row r="7" spans="2:7" ht="15" customHeight="1">
      <c r="B7" s="426"/>
      <c r="C7" s="426"/>
      <c r="D7" s="426"/>
      <c r="E7" s="426"/>
      <c r="F7" s="576"/>
      <c r="G7" s="7"/>
    </row>
    <row r="8" spans="2:7" ht="15" customHeight="1">
      <c r="B8" s="7"/>
      <c r="C8" s="7"/>
      <c r="D8" s="7"/>
      <c r="E8" s="7"/>
      <c r="F8" s="680" t="s">
        <v>482</v>
      </c>
      <c r="G8" s="680"/>
    </row>
    <row r="9" spans="2:7" ht="15" customHeight="1">
      <c r="B9" s="556"/>
      <c r="C9" s="245"/>
      <c r="D9" s="245"/>
    </row>
    <row r="10" spans="2:7" ht="15" customHeight="1">
      <c r="B10" s="529" t="s">
        <v>483</v>
      </c>
      <c r="C10" s="528"/>
      <c r="D10" s="528"/>
    </row>
    <row r="11" spans="2:7" ht="15" customHeight="1">
      <c r="B11" s="244"/>
      <c r="C11" s="245"/>
      <c r="D11" s="245"/>
    </row>
    <row r="12" spans="2:7" ht="15" customHeight="1">
      <c r="B12" s="530"/>
    </row>
    <row r="13" spans="2:7" ht="15" customHeight="1">
      <c r="B13" s="219" t="s">
        <v>484</v>
      </c>
    </row>
    <row r="14" spans="2:7" ht="15" customHeight="1">
      <c r="B14" s="688" t="s">
        <v>467</v>
      </c>
      <c r="C14" s="693">
        <v>2017</v>
      </c>
      <c r="D14" s="693"/>
      <c r="E14" s="202">
        <v>2018</v>
      </c>
      <c r="F14" s="202">
        <v>2019</v>
      </c>
      <c r="G14" s="697" t="s">
        <v>485</v>
      </c>
    </row>
    <row r="15" spans="2:7" ht="15" customHeight="1">
      <c r="B15" s="688"/>
      <c r="C15" s="172" t="s">
        <v>440</v>
      </c>
      <c r="D15" s="221" t="s">
        <v>396</v>
      </c>
      <c r="E15" s="221" t="s">
        <v>396</v>
      </c>
      <c r="F15" s="221" t="s">
        <v>396</v>
      </c>
      <c r="G15" s="697"/>
    </row>
    <row r="16" spans="2:7" ht="15" customHeight="1">
      <c r="B16" s="557" t="s">
        <v>486</v>
      </c>
      <c r="C16" s="558">
        <v>600</v>
      </c>
      <c r="D16" s="559">
        <v>0</v>
      </c>
      <c r="E16" s="560">
        <v>0</v>
      </c>
      <c r="F16" s="490">
        <v>0</v>
      </c>
      <c r="G16" s="454">
        <v>0</v>
      </c>
    </row>
    <row r="17" spans="2:7" ht="15" customHeight="1">
      <c r="B17" s="563" t="s">
        <v>487</v>
      </c>
      <c r="C17" s="564">
        <v>600</v>
      </c>
      <c r="D17" s="559">
        <v>0</v>
      </c>
      <c r="E17" s="565">
        <v>0</v>
      </c>
      <c r="F17" s="492">
        <v>0</v>
      </c>
      <c r="G17" s="454">
        <v>0</v>
      </c>
    </row>
    <row r="18" spans="2:7" ht="15" customHeight="1">
      <c r="B18" s="563" t="s">
        <v>488</v>
      </c>
      <c r="C18" s="564">
        <v>205</v>
      </c>
      <c r="D18" s="559">
        <v>0</v>
      </c>
      <c r="E18" s="565">
        <v>0</v>
      </c>
      <c r="F18" s="492">
        <v>0</v>
      </c>
      <c r="G18" s="454">
        <v>0</v>
      </c>
    </row>
    <row r="19" spans="2:7" ht="15" customHeight="1">
      <c r="B19" s="567" t="s">
        <v>489</v>
      </c>
      <c r="C19" s="568">
        <v>445</v>
      </c>
      <c r="D19" s="559">
        <v>0</v>
      </c>
      <c r="E19" s="565">
        <v>0</v>
      </c>
      <c r="F19" s="492">
        <v>0</v>
      </c>
      <c r="G19" s="454">
        <v>0</v>
      </c>
    </row>
    <row r="20" spans="2:7" ht="42.75" customHeight="1">
      <c r="B20" s="577" t="s">
        <v>490</v>
      </c>
      <c r="C20" s="578">
        <v>42000</v>
      </c>
      <c r="D20" s="579">
        <v>0</v>
      </c>
      <c r="E20" s="580">
        <v>7516.11</v>
      </c>
      <c r="F20" s="492">
        <v>2137.73</v>
      </c>
      <c r="G20" s="438">
        <f>SUM(F20,E20)/C20</f>
        <v>0.22985333333333333</v>
      </c>
    </row>
    <row r="21" spans="2:7" ht="30" customHeight="1">
      <c r="B21" s="563" t="s">
        <v>491</v>
      </c>
      <c r="C21" s="578">
        <v>25000</v>
      </c>
      <c r="D21" s="579">
        <v>0</v>
      </c>
      <c r="E21" s="580">
        <v>0</v>
      </c>
      <c r="F21" s="492">
        <v>0</v>
      </c>
      <c r="G21" s="548">
        <v>0</v>
      </c>
    </row>
    <row r="22" spans="2:7" ht="32.25" customHeight="1">
      <c r="B22" s="563" t="s">
        <v>492</v>
      </c>
      <c r="C22" s="578">
        <v>22400</v>
      </c>
      <c r="D22" s="579">
        <v>1068.5</v>
      </c>
      <c r="E22" s="580">
        <v>3541.8</v>
      </c>
      <c r="F22" s="492">
        <v>88.5</v>
      </c>
      <c r="G22" s="438">
        <f>SUM(F22,E22,D22)/C22</f>
        <v>0.20976785714285714</v>
      </c>
    </row>
    <row r="23" spans="2:7" ht="27.75" customHeight="1">
      <c r="B23" s="581" t="s">
        <v>493</v>
      </c>
      <c r="C23" s="582">
        <v>8750</v>
      </c>
      <c r="D23" s="579">
        <v>0</v>
      </c>
      <c r="E23" s="583">
        <v>0</v>
      </c>
      <c r="F23" s="492">
        <v>0</v>
      </c>
      <c r="G23" s="548">
        <v>0</v>
      </c>
    </row>
    <row r="24" spans="2:7" ht="15" customHeight="1">
      <c r="B24" s="572" t="s">
        <v>108</v>
      </c>
      <c r="C24" s="573">
        <f>SUM(C16:C23)</f>
        <v>100000</v>
      </c>
      <c r="D24" s="574">
        <f>SUM(D16:D23)</f>
        <v>1068.5</v>
      </c>
      <c r="E24" s="575">
        <f>SUM(E16:E23)</f>
        <v>11057.91</v>
      </c>
      <c r="F24" s="520">
        <f>SUM(F16:F23)</f>
        <v>2226.23</v>
      </c>
      <c r="G24" s="522">
        <f>SUM(F24,E24,D24)/C24</f>
        <v>0.1435264</v>
      </c>
    </row>
    <row r="26" spans="2:7" ht="15" customHeight="1">
      <c r="B26" s="21" t="s">
        <v>456</v>
      </c>
    </row>
    <row r="27" spans="2:7" ht="15" customHeight="1"/>
    <row r="28" spans="2:7" ht="15" customHeight="1">
      <c r="B28" s="309" t="s">
        <v>526</v>
      </c>
    </row>
  </sheetData>
  <mergeCells count="6">
    <mergeCell ref="B5:F5"/>
    <mergeCell ref="B6:F6"/>
    <mergeCell ref="F8:G8"/>
    <mergeCell ref="B14:B15"/>
    <mergeCell ref="C14:D14"/>
    <mergeCell ref="G14:G15"/>
  </mergeCells>
  <hyperlinks>
    <hyperlink ref="F8" location="capa!A1" display="Página inicial" xr:uid="{00000000-0004-0000-1B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I33"/>
  <sheetViews>
    <sheetView showGridLines="0" showRowColHeaders="0" zoomScaleNormal="100" workbookViewId="0">
      <selection activeCell="F9" sqref="F9:G9"/>
    </sheetView>
  </sheetViews>
  <sheetFormatPr defaultColWidth="0" defaultRowHeight="15" zeroHeight="1"/>
  <cols>
    <col min="1" max="1" width="3.7109375" customWidth="1"/>
    <col min="2" max="2" width="48.42578125" customWidth="1"/>
    <col min="3" max="3" width="16.7109375" customWidth="1"/>
    <col min="4" max="4" width="15.7109375" customWidth="1"/>
    <col min="5" max="5" width="15.28515625" customWidth="1"/>
    <col min="6" max="6" width="15.5703125" customWidth="1"/>
    <col min="7" max="8" width="12" customWidth="1"/>
    <col min="9" max="1022" width="12" hidden="1" customWidth="1"/>
    <col min="1023" max="1023" width="10.28515625" hidden="1" customWidth="1"/>
    <col min="1024" max="1025" width="9.140625" hidden="1" customWidth="1"/>
    <col min="1026" max="16384" width="9.140625" hidden="1"/>
  </cols>
  <sheetData>
    <row r="1" spans="2:7" ht="15" customHeight="1"/>
    <row r="2" spans="2:7" ht="15" customHeight="1"/>
    <row r="3" spans="2:7" ht="15" customHeight="1"/>
    <row r="4" spans="2:7" ht="15" customHeight="1"/>
    <row r="5" spans="2:7" ht="15" customHeight="1"/>
    <row r="6" spans="2:7" ht="15" customHeight="1">
      <c r="B6" s="736" t="s">
        <v>457</v>
      </c>
      <c r="C6" s="736"/>
      <c r="D6" s="736"/>
      <c r="E6" s="736"/>
      <c r="F6" s="736"/>
      <c r="G6" s="7"/>
    </row>
    <row r="7" spans="2:7" ht="15" customHeight="1">
      <c r="B7" s="736" t="s">
        <v>494</v>
      </c>
      <c r="C7" s="736"/>
      <c r="D7" s="736"/>
      <c r="E7" s="736"/>
      <c r="F7" s="736"/>
      <c r="G7" s="7"/>
    </row>
    <row r="8" spans="2:7" ht="15" customHeight="1">
      <c r="B8" s="525"/>
      <c r="C8" s="526"/>
      <c r="D8" s="526"/>
      <c r="E8" s="527"/>
      <c r="F8" s="527"/>
      <c r="G8" s="7"/>
    </row>
    <row r="9" spans="2:7" ht="15" customHeight="1">
      <c r="B9" s="527"/>
      <c r="C9" s="584"/>
      <c r="D9" s="584"/>
      <c r="E9" s="527"/>
      <c r="F9" s="680" t="s">
        <v>482</v>
      </c>
      <c r="G9" s="680"/>
    </row>
    <row r="10" spans="2:7" ht="15" customHeight="1">
      <c r="B10" s="244"/>
      <c r="C10" s="245"/>
      <c r="D10" s="245"/>
    </row>
    <row r="11" spans="2:7" ht="15" customHeight="1">
      <c r="B11" s="529" t="s">
        <v>495</v>
      </c>
      <c r="C11" s="531"/>
      <c r="D11" s="531"/>
    </row>
    <row r="12" spans="2:7" ht="15" customHeight="1">
      <c r="B12" s="529"/>
      <c r="C12" s="531"/>
      <c r="D12" s="531"/>
    </row>
    <row r="13" spans="2:7" ht="15" customHeight="1">
      <c r="B13" s="529"/>
      <c r="C13" s="531"/>
      <c r="D13" s="531"/>
    </row>
    <row r="14" spans="2:7" ht="15" customHeight="1">
      <c r="B14" s="219" t="s">
        <v>496</v>
      </c>
    </row>
    <row r="15" spans="2:7" ht="15" customHeight="1">
      <c r="B15" s="688" t="s">
        <v>399</v>
      </c>
      <c r="C15" s="693">
        <v>2016</v>
      </c>
      <c r="D15" s="693"/>
      <c r="E15" s="202">
        <v>2017</v>
      </c>
      <c r="F15" s="202">
        <v>2018</v>
      </c>
      <c r="G15" s="697" t="s">
        <v>485</v>
      </c>
    </row>
    <row r="16" spans="2:7" ht="15" customHeight="1">
      <c r="B16" s="688"/>
      <c r="C16" s="172" t="s">
        <v>440</v>
      </c>
      <c r="D16" s="221" t="s">
        <v>396</v>
      </c>
      <c r="E16" s="221" t="s">
        <v>396</v>
      </c>
      <c r="F16" s="221" t="s">
        <v>396</v>
      </c>
      <c r="G16" s="697"/>
    </row>
    <row r="17" spans="2:7" ht="15" customHeight="1">
      <c r="B17" s="557" t="s">
        <v>497</v>
      </c>
      <c r="C17" s="558">
        <v>39000</v>
      </c>
      <c r="D17" s="560">
        <v>0</v>
      </c>
      <c r="E17" s="585">
        <v>6687.04</v>
      </c>
      <c r="F17" s="490">
        <v>18</v>
      </c>
      <c r="G17" s="507">
        <f>SUM(F17,E17,D17)/C17</f>
        <v>0.17192410256410257</v>
      </c>
    </row>
    <row r="18" spans="2:7" ht="15" customHeight="1">
      <c r="B18" s="563" t="s">
        <v>498</v>
      </c>
      <c r="C18" s="564">
        <v>22050</v>
      </c>
      <c r="D18" s="565">
        <v>0</v>
      </c>
      <c r="E18" s="585">
        <v>3199.5</v>
      </c>
      <c r="F18" s="492">
        <v>0</v>
      </c>
      <c r="G18" s="509">
        <f>E18/C18</f>
        <v>0.14510204081632652</v>
      </c>
    </row>
    <row r="19" spans="2:7" ht="15" customHeight="1">
      <c r="B19" s="563"/>
      <c r="C19" s="564"/>
      <c r="D19" s="565"/>
      <c r="E19" s="585"/>
      <c r="F19" s="492"/>
      <c r="G19" s="509"/>
    </row>
    <row r="20" spans="2:7" ht="15" customHeight="1">
      <c r="B20" s="567" t="s">
        <v>499</v>
      </c>
      <c r="C20" s="568"/>
      <c r="D20" s="565"/>
      <c r="E20" s="207"/>
      <c r="F20" s="492"/>
      <c r="G20" s="509"/>
    </row>
    <row r="21" spans="2:7" ht="15" customHeight="1">
      <c r="B21" s="563" t="s">
        <v>500</v>
      </c>
      <c r="C21" s="564">
        <v>42400</v>
      </c>
      <c r="D21" s="565">
        <v>0</v>
      </c>
      <c r="E21" s="565">
        <v>0</v>
      </c>
      <c r="F21" s="492">
        <v>0</v>
      </c>
      <c r="G21" s="454">
        <v>0</v>
      </c>
    </row>
    <row r="22" spans="2:7" ht="15" customHeight="1">
      <c r="B22" s="563" t="s">
        <v>501</v>
      </c>
      <c r="C22" s="564">
        <v>4000</v>
      </c>
      <c r="D22" s="565">
        <v>0</v>
      </c>
      <c r="E22" s="565">
        <v>0</v>
      </c>
      <c r="F22" s="492">
        <v>0</v>
      </c>
      <c r="G22" s="454">
        <v>0</v>
      </c>
    </row>
    <row r="23" spans="2:7" ht="15" customHeight="1">
      <c r="B23" s="563"/>
      <c r="C23" s="564"/>
      <c r="D23" s="565"/>
      <c r="E23" s="207"/>
      <c r="F23" s="492"/>
      <c r="G23" s="454"/>
    </row>
    <row r="24" spans="2:7" ht="15" customHeight="1">
      <c r="B24" s="567" t="s">
        <v>502</v>
      </c>
      <c r="C24" s="568"/>
      <c r="D24" s="565"/>
      <c r="E24" s="207"/>
      <c r="F24" s="492"/>
      <c r="G24" s="454"/>
    </row>
    <row r="25" spans="2:7" ht="15" customHeight="1">
      <c r="B25" s="569" t="s">
        <v>503</v>
      </c>
      <c r="C25" s="564">
        <v>2550</v>
      </c>
      <c r="D25" s="565">
        <v>0</v>
      </c>
      <c r="E25" s="565">
        <v>0</v>
      </c>
      <c r="F25" s="492">
        <v>0</v>
      </c>
      <c r="G25" s="454">
        <v>0</v>
      </c>
    </row>
    <row r="26" spans="2:7" ht="15" customHeight="1">
      <c r="B26" s="586"/>
      <c r="C26" s="564"/>
      <c r="D26" s="571"/>
      <c r="E26" s="207"/>
      <c r="F26" s="518"/>
      <c r="G26" s="454"/>
    </row>
    <row r="27" spans="2:7" ht="15" customHeight="1">
      <c r="B27" s="572" t="s">
        <v>108</v>
      </c>
      <c r="C27" s="573">
        <v>110000</v>
      </c>
      <c r="D27" s="574">
        <v>0</v>
      </c>
      <c r="E27" s="575">
        <v>9886.5400000000009</v>
      </c>
      <c r="F27" s="520">
        <v>18</v>
      </c>
      <c r="G27" s="587">
        <f>SUM(F27,E27,D27)/C27</f>
        <v>9.0041272727272734E-2</v>
      </c>
    </row>
    <row r="29" spans="2:7" ht="15" customHeight="1">
      <c r="B29" s="738" t="s">
        <v>504</v>
      </c>
      <c r="C29" s="738"/>
      <c r="D29" s="738"/>
      <c r="E29" s="738"/>
      <c r="F29" s="738"/>
      <c r="G29" s="588"/>
    </row>
    <row r="32" spans="2:7" ht="16.5" customHeight="1">
      <c r="B32" s="21" t="s">
        <v>505</v>
      </c>
    </row>
    <row r="33" spans="2:2" ht="23.25" customHeight="1">
      <c r="B33" s="309" t="s">
        <v>527</v>
      </c>
    </row>
  </sheetData>
  <mergeCells count="7">
    <mergeCell ref="B29:F29"/>
    <mergeCell ref="B6:F6"/>
    <mergeCell ref="B7:F7"/>
    <mergeCell ref="F9:G9"/>
    <mergeCell ref="B15:B16"/>
    <mergeCell ref="C15:D15"/>
    <mergeCell ref="G15:G16"/>
  </mergeCells>
  <hyperlinks>
    <hyperlink ref="F9" location="capa!A1" display="Página inicial" xr:uid="{00000000-0004-0000-1C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3"/>
  <sheetViews>
    <sheetView showGridLines="0" showRowColHeaders="0" zoomScaleNormal="100" workbookViewId="0">
      <selection activeCell="K8" sqref="K8:L8"/>
    </sheetView>
  </sheetViews>
  <sheetFormatPr defaultColWidth="0" defaultRowHeight="15" zeroHeight="1"/>
  <cols>
    <col min="1" max="1" width="3.7109375" customWidth="1"/>
    <col min="2" max="2" width="48.140625" customWidth="1"/>
    <col min="3" max="3" width="25.85546875" customWidth="1"/>
    <col min="4" max="4" width="26.28515625" customWidth="1"/>
    <col min="5" max="5" width="10.140625" customWidth="1"/>
    <col min="6" max="6" width="9.7109375" customWidth="1"/>
    <col min="7" max="7" width="10.42578125" customWidth="1"/>
    <col min="8" max="8" width="10.7109375" customWidth="1"/>
    <col min="9" max="10" width="9.42578125" customWidth="1"/>
    <col min="11" max="11" width="11.28515625" customWidth="1"/>
    <col min="12" max="12" width="10" customWidth="1"/>
    <col min="13" max="13" width="9.140625" customWidth="1"/>
    <col min="14" max="1025" width="9.140625" hidden="1" customWidth="1"/>
    <col min="1026" max="16384" width="9.140625" hidden="1"/>
  </cols>
  <sheetData>
    <row r="1" spans="2:12" ht="15" customHeight="1">
      <c r="B1" s="6"/>
      <c r="C1" s="6"/>
      <c r="D1" s="6"/>
      <c r="E1" s="6"/>
      <c r="F1" s="6"/>
      <c r="G1" s="6"/>
      <c r="H1" s="6"/>
      <c r="I1" s="6"/>
    </row>
    <row r="2" spans="2:12" ht="15" customHeight="1">
      <c r="B2" s="6"/>
      <c r="C2" s="6"/>
      <c r="D2" s="6"/>
      <c r="E2" s="6"/>
      <c r="F2" s="6"/>
      <c r="G2" s="6"/>
      <c r="H2" s="6"/>
      <c r="I2" s="6"/>
    </row>
    <row r="3" spans="2:12" ht="15" customHeight="1">
      <c r="B3" s="6"/>
      <c r="C3" s="6"/>
      <c r="D3" s="6"/>
      <c r="E3" s="6"/>
      <c r="F3" s="6"/>
      <c r="G3" s="6"/>
      <c r="H3" s="6"/>
      <c r="I3" s="6"/>
    </row>
    <row r="4" spans="2:12" ht="15" customHeight="1">
      <c r="B4" s="6"/>
      <c r="C4" s="6"/>
      <c r="D4" s="6"/>
      <c r="E4" s="6"/>
      <c r="F4" s="6"/>
      <c r="G4" s="6"/>
      <c r="H4" s="6"/>
      <c r="I4" s="6"/>
    </row>
    <row r="5" spans="2:12" ht="1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5" customHeight="1">
      <c r="B6" s="657" t="s">
        <v>0</v>
      </c>
      <c r="C6" s="657"/>
      <c r="D6" s="657"/>
      <c r="E6" s="657"/>
      <c r="F6" s="657"/>
      <c r="G6" s="657"/>
      <c r="H6" s="657"/>
      <c r="I6" s="657"/>
      <c r="J6" s="7"/>
      <c r="K6" s="7"/>
      <c r="L6" s="7"/>
    </row>
    <row r="7" spans="2:12" ht="15" customHeight="1">
      <c r="B7" s="657" t="s">
        <v>42</v>
      </c>
      <c r="C7" s="657"/>
      <c r="D7" s="657"/>
      <c r="E7" s="657"/>
      <c r="F7" s="657"/>
      <c r="G7" s="657"/>
      <c r="H7" s="657"/>
      <c r="I7" s="7"/>
      <c r="J7" s="7"/>
      <c r="K7" s="7"/>
      <c r="L7" s="7"/>
    </row>
    <row r="8" spans="2:12" ht="15" customHeight="1">
      <c r="B8" s="7"/>
      <c r="C8" s="7"/>
      <c r="D8" s="7"/>
      <c r="E8" s="7"/>
      <c r="F8" s="7"/>
      <c r="G8" s="7"/>
      <c r="H8" s="7"/>
      <c r="I8" s="7"/>
      <c r="J8" s="7"/>
      <c r="K8" s="658" t="s">
        <v>2</v>
      </c>
      <c r="L8" s="658"/>
    </row>
    <row r="9" spans="2:12" s="6" customFormat="1" ht="15" customHeight="1">
      <c r="I9" s="9"/>
    </row>
    <row r="11" spans="2:12" ht="15" customHeight="1">
      <c r="B11" s="21" t="s">
        <v>43</v>
      </c>
    </row>
    <row r="12" spans="2:12" ht="15" customHeight="1">
      <c r="B12" s="659" t="s">
        <v>5</v>
      </c>
      <c r="C12" s="660" t="s">
        <v>7</v>
      </c>
      <c r="D12" s="660" t="s">
        <v>6</v>
      </c>
      <c r="E12" s="660" t="s">
        <v>44</v>
      </c>
      <c r="F12" s="660"/>
      <c r="G12" s="660"/>
      <c r="H12" s="660"/>
      <c r="I12" s="660"/>
      <c r="J12" s="660"/>
      <c r="K12" s="660"/>
      <c r="L12" s="660"/>
    </row>
    <row r="13" spans="2:12" ht="32.25" customHeight="1">
      <c r="B13" s="659"/>
      <c r="C13" s="660"/>
      <c r="D13" s="660"/>
      <c r="E13" s="24" t="s">
        <v>45</v>
      </c>
      <c r="F13" s="25" t="s">
        <v>46</v>
      </c>
      <c r="G13" s="25" t="s">
        <v>47</v>
      </c>
      <c r="H13" s="25" t="s">
        <v>48</v>
      </c>
      <c r="I13" s="26" t="s">
        <v>49</v>
      </c>
      <c r="J13" s="25" t="s">
        <v>50</v>
      </c>
      <c r="K13" s="25" t="s">
        <v>51</v>
      </c>
      <c r="L13" s="26" t="s">
        <v>52</v>
      </c>
    </row>
    <row r="14" spans="2:12" ht="15" customHeight="1">
      <c r="B14" s="27" t="s">
        <v>53</v>
      </c>
      <c r="C14" s="28" t="s">
        <v>10</v>
      </c>
      <c r="D14" s="27" t="s">
        <v>9</v>
      </c>
      <c r="E14" s="29" t="s">
        <v>54</v>
      </c>
      <c r="F14" s="30" t="s">
        <v>54</v>
      </c>
      <c r="G14" s="29" t="s">
        <v>54</v>
      </c>
      <c r="H14" s="29" t="s">
        <v>54</v>
      </c>
      <c r="I14" s="29" t="s">
        <v>54</v>
      </c>
      <c r="J14" s="31"/>
      <c r="K14" s="31"/>
      <c r="L14" s="31"/>
    </row>
    <row r="15" spans="2:12" ht="15" customHeight="1">
      <c r="B15" s="27" t="s">
        <v>55</v>
      </c>
      <c r="C15" s="32" t="s">
        <v>18</v>
      </c>
      <c r="D15" s="27" t="s">
        <v>9</v>
      </c>
      <c r="E15" s="33" t="s">
        <v>54</v>
      </c>
      <c r="F15" s="30" t="s">
        <v>54</v>
      </c>
      <c r="G15" s="33" t="s">
        <v>54</v>
      </c>
      <c r="H15" s="33" t="s">
        <v>54</v>
      </c>
      <c r="I15" s="33" t="s">
        <v>54</v>
      </c>
      <c r="J15" s="34"/>
      <c r="K15" s="34"/>
      <c r="L15" s="34"/>
    </row>
    <row r="16" spans="2:12" ht="15" customHeight="1">
      <c r="B16" s="27" t="s">
        <v>56</v>
      </c>
      <c r="C16" s="32" t="s">
        <v>57</v>
      </c>
      <c r="D16" s="27" t="s">
        <v>9</v>
      </c>
      <c r="E16" s="33"/>
      <c r="F16" s="30"/>
      <c r="G16" s="33" t="s">
        <v>54</v>
      </c>
      <c r="H16" s="33" t="s">
        <v>54</v>
      </c>
      <c r="I16" s="33" t="s">
        <v>54</v>
      </c>
      <c r="J16" s="34" t="s">
        <v>54</v>
      </c>
      <c r="K16" s="34"/>
      <c r="L16" s="34"/>
    </row>
    <row r="17" spans="2:12" ht="15" customHeight="1">
      <c r="B17" s="27" t="s">
        <v>11</v>
      </c>
      <c r="C17" s="32" t="s">
        <v>12</v>
      </c>
      <c r="D17" s="27" t="s">
        <v>9</v>
      </c>
      <c r="E17" s="33"/>
      <c r="F17" s="30"/>
      <c r="G17" s="33" t="s">
        <v>54</v>
      </c>
      <c r="H17" s="33" t="s">
        <v>54</v>
      </c>
      <c r="I17" s="33" t="s">
        <v>54</v>
      </c>
      <c r="J17" s="34" t="s">
        <v>54</v>
      </c>
      <c r="K17" s="34" t="s">
        <v>54</v>
      </c>
      <c r="L17" s="34"/>
    </row>
    <row r="18" spans="2:12" ht="15" customHeight="1">
      <c r="B18" s="28" t="s">
        <v>58</v>
      </c>
      <c r="C18" s="32" t="s">
        <v>10</v>
      </c>
      <c r="D18" s="27" t="s">
        <v>9</v>
      </c>
      <c r="E18" s="33" t="s">
        <v>54</v>
      </c>
      <c r="F18" s="30" t="s">
        <v>54</v>
      </c>
      <c r="G18" s="33" t="s">
        <v>54</v>
      </c>
      <c r="H18" s="33" t="s">
        <v>54</v>
      </c>
      <c r="I18" s="33" t="s">
        <v>54</v>
      </c>
      <c r="J18" s="34"/>
      <c r="K18" s="34" t="s">
        <v>54</v>
      </c>
      <c r="L18" s="34" t="s">
        <v>54</v>
      </c>
    </row>
    <row r="19" spans="2:12" ht="15" customHeight="1">
      <c r="B19" s="28" t="s">
        <v>59</v>
      </c>
      <c r="C19" s="32" t="s">
        <v>12</v>
      </c>
      <c r="D19" s="27" t="s">
        <v>9</v>
      </c>
      <c r="E19" s="33" t="s">
        <v>54</v>
      </c>
      <c r="F19" s="30" t="s">
        <v>54</v>
      </c>
      <c r="G19" s="33" t="s">
        <v>54</v>
      </c>
      <c r="H19" s="33" t="s">
        <v>54</v>
      </c>
      <c r="I19" s="33" t="s">
        <v>54</v>
      </c>
      <c r="J19" s="34" t="s">
        <v>54</v>
      </c>
      <c r="K19" s="34"/>
      <c r="L19" s="34"/>
    </row>
    <row r="20" spans="2:12" ht="15" customHeight="1">
      <c r="B20" s="28" t="s">
        <v>60</v>
      </c>
      <c r="C20" s="32" t="s">
        <v>18</v>
      </c>
      <c r="D20" s="27" t="s">
        <v>9</v>
      </c>
      <c r="E20" s="33"/>
      <c r="F20" s="30"/>
      <c r="G20" s="33" t="s">
        <v>54</v>
      </c>
      <c r="H20" s="33" t="s">
        <v>54</v>
      </c>
      <c r="I20" s="33" t="s">
        <v>54</v>
      </c>
      <c r="J20" s="34" t="s">
        <v>54</v>
      </c>
      <c r="K20" s="34"/>
      <c r="L20" s="34"/>
    </row>
    <row r="21" spans="2:12" ht="15" customHeight="1">
      <c r="B21" s="28" t="s">
        <v>61</v>
      </c>
      <c r="C21" s="32" t="s">
        <v>18</v>
      </c>
      <c r="D21" s="27" t="s">
        <v>9</v>
      </c>
      <c r="E21" s="33"/>
      <c r="F21" s="30"/>
      <c r="G21" s="33" t="s">
        <v>54</v>
      </c>
      <c r="H21" s="33" t="s">
        <v>54</v>
      </c>
      <c r="I21" s="33" t="s">
        <v>54</v>
      </c>
      <c r="J21" s="34" t="s">
        <v>54</v>
      </c>
      <c r="K21" s="34"/>
      <c r="L21" s="34"/>
    </row>
    <row r="22" spans="2:12" ht="31.5" customHeight="1">
      <c r="B22" s="28" t="s">
        <v>62</v>
      </c>
      <c r="C22" s="32" t="s">
        <v>63</v>
      </c>
      <c r="D22" s="27" t="s">
        <v>9</v>
      </c>
      <c r="E22" s="33" t="s">
        <v>54</v>
      </c>
      <c r="F22" s="30" t="s">
        <v>54</v>
      </c>
      <c r="G22" s="33"/>
      <c r="H22" s="33"/>
      <c r="I22" s="33"/>
      <c r="J22" s="34"/>
      <c r="K22" s="34"/>
      <c r="L22" s="34"/>
    </row>
    <row r="23" spans="2:12" ht="27" customHeight="1">
      <c r="B23" s="28" t="s">
        <v>64</v>
      </c>
      <c r="C23" s="32" t="s">
        <v>65</v>
      </c>
      <c r="D23" s="27" t="s">
        <v>9</v>
      </c>
      <c r="E23" s="33"/>
      <c r="F23" s="30"/>
      <c r="G23" s="33" t="s">
        <v>54</v>
      </c>
      <c r="H23" s="33" t="s">
        <v>54</v>
      </c>
      <c r="I23" s="33" t="s">
        <v>54</v>
      </c>
      <c r="J23" s="34"/>
      <c r="K23" s="34"/>
      <c r="L23" s="34"/>
    </row>
    <row r="24" spans="2:12" ht="15" customHeight="1">
      <c r="B24" s="28" t="s">
        <v>66</v>
      </c>
      <c r="C24" s="32" t="s">
        <v>67</v>
      </c>
      <c r="D24" s="27" t="s">
        <v>9</v>
      </c>
      <c r="E24" s="33"/>
      <c r="F24" s="30"/>
      <c r="G24" s="33" t="s">
        <v>54</v>
      </c>
      <c r="H24" s="33" t="s">
        <v>54</v>
      </c>
      <c r="I24" s="33" t="s">
        <v>54</v>
      </c>
      <c r="J24" s="34" t="s">
        <v>54</v>
      </c>
      <c r="K24" s="34"/>
      <c r="L24" s="34"/>
    </row>
    <row r="25" spans="2:12" ht="15" customHeight="1">
      <c r="B25" s="28" t="s">
        <v>68</v>
      </c>
      <c r="C25" s="32" t="s">
        <v>10</v>
      </c>
      <c r="D25" s="27" t="s">
        <v>9</v>
      </c>
      <c r="E25" s="33" t="s">
        <v>54</v>
      </c>
      <c r="F25" s="30" t="s">
        <v>54</v>
      </c>
      <c r="G25" s="33"/>
      <c r="H25" s="33"/>
      <c r="I25" s="33"/>
      <c r="J25" s="34"/>
      <c r="K25" s="34"/>
      <c r="L25" s="34"/>
    </row>
    <row r="26" spans="2:12" ht="15" customHeight="1">
      <c r="B26" s="28" t="s">
        <v>69</v>
      </c>
      <c r="C26" s="32" t="s">
        <v>70</v>
      </c>
      <c r="D26" s="27" t="s">
        <v>9</v>
      </c>
      <c r="E26" s="33" t="s">
        <v>54</v>
      </c>
      <c r="F26" s="30" t="s">
        <v>54</v>
      </c>
      <c r="G26" s="33"/>
      <c r="H26" s="33"/>
      <c r="I26" s="33"/>
      <c r="J26" s="34"/>
      <c r="K26" s="34"/>
      <c r="L26" s="34"/>
    </row>
    <row r="27" spans="2:12" ht="15" customHeight="1">
      <c r="B27" s="28" t="s">
        <v>71</v>
      </c>
      <c r="C27" s="32" t="s">
        <v>70</v>
      </c>
      <c r="D27" s="27" t="s">
        <v>9</v>
      </c>
      <c r="E27" s="33" t="s">
        <v>54</v>
      </c>
      <c r="F27" s="30" t="s">
        <v>54</v>
      </c>
      <c r="G27" s="33"/>
      <c r="H27" s="33"/>
      <c r="I27" s="33"/>
      <c r="J27" s="34"/>
      <c r="K27" s="34"/>
      <c r="L27" s="34"/>
    </row>
    <row r="28" spans="2:12" ht="31.5" customHeight="1">
      <c r="B28" s="28" t="s">
        <v>72</v>
      </c>
      <c r="C28" s="32" t="s">
        <v>14</v>
      </c>
      <c r="D28" s="27" t="s">
        <v>9</v>
      </c>
      <c r="E28" s="33"/>
      <c r="F28" s="30"/>
      <c r="G28" s="33"/>
      <c r="H28" s="33"/>
      <c r="I28" s="33" t="s">
        <v>54</v>
      </c>
      <c r="J28" s="34" t="s">
        <v>54</v>
      </c>
      <c r="K28" s="34" t="s">
        <v>54</v>
      </c>
      <c r="L28" s="34"/>
    </row>
    <row r="29" spans="2:12" ht="15" customHeight="1">
      <c r="B29" s="28" t="s">
        <v>73</v>
      </c>
      <c r="C29" s="32" t="s">
        <v>16</v>
      </c>
      <c r="D29" s="27" t="s">
        <v>9</v>
      </c>
      <c r="E29" s="33"/>
      <c r="F29" s="30"/>
      <c r="G29" s="33"/>
      <c r="H29" s="33"/>
      <c r="I29" s="33" t="s">
        <v>54</v>
      </c>
      <c r="J29" s="34" t="s">
        <v>54</v>
      </c>
      <c r="K29" s="34" t="s">
        <v>54</v>
      </c>
      <c r="L29" s="34"/>
    </row>
    <row r="30" spans="2:12" ht="15" customHeight="1">
      <c r="B30" s="27" t="s">
        <v>74</v>
      </c>
      <c r="C30" s="32" t="s">
        <v>18</v>
      </c>
      <c r="D30" s="27" t="s">
        <v>9</v>
      </c>
      <c r="E30" s="33"/>
      <c r="F30" s="30"/>
      <c r="G30" s="33" t="s">
        <v>54</v>
      </c>
      <c r="H30" s="33" t="s">
        <v>54</v>
      </c>
      <c r="I30" s="33" t="s">
        <v>54</v>
      </c>
      <c r="J30" s="34"/>
      <c r="K30" s="34"/>
      <c r="L30" s="34"/>
    </row>
    <row r="31" spans="2:12" ht="15" customHeight="1">
      <c r="B31" s="27" t="s">
        <v>75</v>
      </c>
      <c r="C31" s="32" t="s">
        <v>18</v>
      </c>
      <c r="D31" s="27" t="s">
        <v>9</v>
      </c>
      <c r="E31" s="33"/>
      <c r="F31" s="30"/>
      <c r="G31" s="33" t="s">
        <v>54</v>
      </c>
      <c r="H31" s="33" t="s">
        <v>54</v>
      </c>
      <c r="I31" s="33" t="s">
        <v>54</v>
      </c>
      <c r="J31" s="34" t="s">
        <v>54</v>
      </c>
      <c r="K31" s="34"/>
      <c r="L31" s="34"/>
    </row>
    <row r="32" spans="2:12" ht="15" customHeight="1">
      <c r="B32" s="27" t="s">
        <v>76</v>
      </c>
      <c r="C32" s="32" t="s">
        <v>18</v>
      </c>
      <c r="D32" s="27" t="s">
        <v>9</v>
      </c>
      <c r="E32" s="33"/>
      <c r="F32" s="30"/>
      <c r="G32" s="33" t="s">
        <v>54</v>
      </c>
      <c r="H32" s="33" t="s">
        <v>54</v>
      </c>
      <c r="I32" s="33" t="s">
        <v>54</v>
      </c>
      <c r="J32" s="34" t="s">
        <v>54</v>
      </c>
      <c r="K32" s="34"/>
      <c r="L32" s="34"/>
    </row>
    <row r="33" spans="2:12" ht="15" customHeight="1">
      <c r="B33" s="27" t="s">
        <v>77</v>
      </c>
      <c r="C33" s="32" t="s">
        <v>18</v>
      </c>
      <c r="D33" s="27" t="s">
        <v>9</v>
      </c>
      <c r="E33" s="33"/>
      <c r="F33" s="30"/>
      <c r="G33" s="33" t="s">
        <v>54</v>
      </c>
      <c r="H33" s="33" t="s">
        <v>54</v>
      </c>
      <c r="I33" s="33" t="s">
        <v>54</v>
      </c>
      <c r="J33" s="34" t="s">
        <v>54</v>
      </c>
      <c r="K33" s="34"/>
      <c r="L33" s="34"/>
    </row>
    <row r="34" spans="2:12" ht="15" customHeight="1">
      <c r="B34" s="27" t="s">
        <v>78</v>
      </c>
      <c r="C34" s="32" t="s">
        <v>10</v>
      </c>
      <c r="D34" s="27" t="s">
        <v>9</v>
      </c>
      <c r="E34" s="33" t="s">
        <v>54</v>
      </c>
      <c r="F34" s="30" t="s">
        <v>54</v>
      </c>
      <c r="G34" s="33" t="s">
        <v>54</v>
      </c>
      <c r="H34" s="33" t="s">
        <v>54</v>
      </c>
      <c r="I34" s="33" t="s">
        <v>54</v>
      </c>
      <c r="J34" s="34"/>
      <c r="K34" s="34"/>
      <c r="L34" s="34"/>
    </row>
    <row r="35" spans="2:12" ht="15" customHeight="1">
      <c r="B35" s="27" t="s">
        <v>79</v>
      </c>
      <c r="C35" s="32" t="s">
        <v>18</v>
      </c>
      <c r="D35" s="27" t="s">
        <v>9</v>
      </c>
      <c r="E35" s="33" t="s">
        <v>54</v>
      </c>
      <c r="F35" s="30" t="s">
        <v>54</v>
      </c>
      <c r="G35" s="33" t="s">
        <v>54</v>
      </c>
      <c r="H35" s="33" t="s">
        <v>54</v>
      </c>
      <c r="I35" s="33" t="s">
        <v>54</v>
      </c>
      <c r="J35" s="34"/>
      <c r="K35" s="34"/>
      <c r="L35" s="34"/>
    </row>
    <row r="36" spans="2:12" ht="15" customHeight="1">
      <c r="B36" s="27" t="s">
        <v>80</v>
      </c>
      <c r="C36" s="32" t="s">
        <v>12</v>
      </c>
      <c r="D36" s="27" t="s">
        <v>9</v>
      </c>
      <c r="E36" s="33"/>
      <c r="F36" s="30"/>
      <c r="G36" s="33"/>
      <c r="H36" s="33"/>
      <c r="I36" s="33"/>
      <c r="J36" s="34"/>
      <c r="K36" s="34" t="s">
        <v>54</v>
      </c>
      <c r="L36" s="34"/>
    </row>
    <row r="37" spans="2:12" ht="15" customHeight="1">
      <c r="B37" s="27" t="s">
        <v>81</v>
      </c>
      <c r="C37" s="32" t="s">
        <v>39</v>
      </c>
      <c r="D37" s="27" t="s">
        <v>9</v>
      </c>
      <c r="E37" s="33"/>
      <c r="F37" s="30"/>
      <c r="G37" s="33" t="s">
        <v>54</v>
      </c>
      <c r="H37" s="33" t="s">
        <v>54</v>
      </c>
      <c r="I37" s="33" t="s">
        <v>54</v>
      </c>
      <c r="J37" s="34" t="s">
        <v>54</v>
      </c>
      <c r="K37" s="34"/>
      <c r="L37" s="34"/>
    </row>
    <row r="38" spans="2:12" ht="27.75" customHeight="1">
      <c r="B38" s="27" t="s">
        <v>82</v>
      </c>
      <c r="C38" s="32" t="s">
        <v>18</v>
      </c>
      <c r="D38" s="27" t="s">
        <v>9</v>
      </c>
      <c r="E38" s="33" t="s">
        <v>54</v>
      </c>
      <c r="F38" s="30" t="s">
        <v>54</v>
      </c>
      <c r="G38" s="33"/>
      <c r="H38" s="33"/>
      <c r="I38" s="33"/>
      <c r="J38" s="34"/>
      <c r="K38" s="34"/>
      <c r="L38" s="34"/>
    </row>
    <row r="39" spans="2:12" ht="14.25" customHeight="1">
      <c r="B39" s="35" t="s">
        <v>83</v>
      </c>
      <c r="C39" s="36"/>
      <c r="D39" s="37"/>
      <c r="E39" s="660">
        <f>COUNTA(E14:E38)</f>
        <v>11</v>
      </c>
      <c r="F39" s="660"/>
      <c r="G39" s="660">
        <f>COUNTA(G14:G37)</f>
        <v>17</v>
      </c>
      <c r="H39" s="660"/>
      <c r="I39" s="660">
        <f>COUNTA(I14:I38,J28)</f>
        <v>20</v>
      </c>
      <c r="J39" s="660"/>
      <c r="K39" s="661">
        <f>COUNTA(K14:K38)</f>
        <v>5</v>
      </c>
      <c r="L39" s="661"/>
    </row>
    <row r="40" spans="2:12" ht="14.25" customHeight="1">
      <c r="B40" s="38"/>
      <c r="C40" s="39"/>
      <c r="D40" s="40"/>
      <c r="E40" s="41"/>
      <c r="F40" s="41"/>
      <c r="G40" s="41"/>
      <c r="H40" s="41"/>
      <c r="I40" s="41"/>
      <c r="J40" s="41"/>
      <c r="K40" s="42"/>
      <c r="L40" s="42"/>
    </row>
    <row r="41" spans="2:12" ht="14.25" customHeight="1">
      <c r="B41" s="38"/>
      <c r="C41" s="39"/>
      <c r="D41" s="40"/>
      <c r="E41" s="41"/>
      <c r="F41" s="41"/>
      <c r="G41" s="41"/>
      <c r="H41" s="41"/>
      <c r="I41" s="41"/>
      <c r="J41" s="41"/>
      <c r="K41" s="42"/>
      <c r="L41" s="42"/>
    </row>
    <row r="42" spans="2:12" ht="14.25" customHeight="1">
      <c r="B42" s="38"/>
      <c r="C42" s="39"/>
      <c r="D42" s="40"/>
      <c r="E42" s="41"/>
      <c r="F42" s="41"/>
      <c r="G42" s="41"/>
      <c r="H42" s="41"/>
      <c r="I42" s="41"/>
      <c r="J42" s="41"/>
      <c r="K42" s="42"/>
      <c r="L42" s="42"/>
    </row>
    <row r="43" spans="2:12" ht="14.25" customHeight="1">
      <c r="B43" s="38"/>
      <c r="C43" s="39"/>
      <c r="D43" s="40"/>
      <c r="E43" s="41"/>
      <c r="F43" s="41"/>
      <c r="G43" s="41"/>
      <c r="H43" s="41"/>
      <c r="I43" s="41"/>
      <c r="J43" s="41"/>
      <c r="K43" s="42"/>
      <c r="L43" s="42"/>
    </row>
    <row r="44" spans="2:12" ht="14.25" customHeight="1">
      <c r="B44" s="38"/>
      <c r="C44" s="39"/>
      <c r="D44" s="40"/>
      <c r="E44" s="41"/>
      <c r="F44" s="41"/>
      <c r="G44" s="41"/>
      <c r="H44" s="41"/>
      <c r="I44" s="41"/>
      <c r="J44" s="41"/>
      <c r="K44" s="42"/>
      <c r="L44" s="42"/>
    </row>
    <row r="45" spans="2:12" ht="14.25" customHeight="1">
      <c r="B45" s="21" t="s">
        <v>84</v>
      </c>
      <c r="C45" s="39"/>
      <c r="D45" s="40"/>
      <c r="E45" s="41"/>
      <c r="F45" s="41"/>
      <c r="G45" s="41"/>
      <c r="H45" s="41"/>
      <c r="I45" s="41"/>
      <c r="J45" s="41"/>
      <c r="K45" s="42"/>
      <c r="L45" s="42"/>
    </row>
    <row r="46" spans="2:12" ht="14.25" customHeight="1">
      <c r="B46" s="662" t="s">
        <v>5</v>
      </c>
      <c r="C46" s="662" t="s">
        <v>85</v>
      </c>
      <c r="D46" s="662" t="s">
        <v>6</v>
      </c>
      <c r="E46" s="660" t="s">
        <v>86</v>
      </c>
      <c r="F46" s="660"/>
      <c r="G46" s="660"/>
      <c r="H46" s="660"/>
      <c r="I46" s="660"/>
      <c r="J46" s="660"/>
      <c r="K46" s="660"/>
      <c r="L46" s="660"/>
    </row>
    <row r="47" spans="2:12" ht="15" customHeight="1">
      <c r="B47" s="662"/>
      <c r="C47" s="662"/>
      <c r="D47" s="662"/>
      <c r="E47" s="663">
        <v>2016</v>
      </c>
      <c r="F47" s="663"/>
      <c r="G47" s="664">
        <v>2017</v>
      </c>
      <c r="H47" s="664"/>
      <c r="I47" s="665">
        <v>2018</v>
      </c>
      <c r="J47" s="665"/>
      <c r="K47" s="660">
        <v>2019</v>
      </c>
      <c r="L47" s="660"/>
    </row>
    <row r="48" spans="2:12" ht="15" customHeight="1">
      <c r="B48" s="27" t="s">
        <v>19</v>
      </c>
      <c r="C48" s="28" t="s">
        <v>21</v>
      </c>
      <c r="D48" s="27" t="s">
        <v>23</v>
      </c>
      <c r="E48" s="666" t="s">
        <v>54</v>
      </c>
      <c r="F48" s="666"/>
      <c r="G48" s="666" t="s">
        <v>54</v>
      </c>
      <c r="H48" s="666"/>
      <c r="I48" s="666" t="s">
        <v>54</v>
      </c>
      <c r="J48" s="666"/>
      <c r="K48" s="666" t="s">
        <v>54</v>
      </c>
      <c r="L48" s="666"/>
    </row>
    <row r="49" spans="2:12" ht="15" customHeight="1">
      <c r="B49" s="27" t="s">
        <v>22</v>
      </c>
      <c r="C49" s="28" t="s">
        <v>24</v>
      </c>
      <c r="D49" s="27" t="s">
        <v>23</v>
      </c>
      <c r="E49" s="667" t="s">
        <v>54</v>
      </c>
      <c r="F49" s="667"/>
      <c r="G49" s="667" t="s">
        <v>54</v>
      </c>
      <c r="H49" s="667"/>
      <c r="I49" s="667" t="s">
        <v>54</v>
      </c>
      <c r="J49" s="667"/>
      <c r="K49" s="667" t="s">
        <v>54</v>
      </c>
      <c r="L49" s="667"/>
    </row>
    <row r="50" spans="2:12" ht="15" customHeight="1">
      <c r="B50" s="27" t="s">
        <v>87</v>
      </c>
      <c r="C50" s="28" t="s">
        <v>26</v>
      </c>
      <c r="D50" s="27" t="s">
        <v>23</v>
      </c>
      <c r="E50" s="667" t="s">
        <v>54</v>
      </c>
      <c r="F50" s="667"/>
      <c r="G50" s="667" t="s">
        <v>54</v>
      </c>
      <c r="H50" s="667"/>
      <c r="I50" s="667" t="s">
        <v>54</v>
      </c>
      <c r="J50" s="667"/>
      <c r="K50" s="667" t="s">
        <v>54</v>
      </c>
      <c r="L50" s="667"/>
    </row>
    <row r="51" spans="2:12" ht="15" customHeight="1">
      <c r="B51" s="27" t="s">
        <v>88</v>
      </c>
      <c r="C51" s="28" t="s">
        <v>12</v>
      </c>
      <c r="D51" s="27" t="s">
        <v>23</v>
      </c>
      <c r="E51" s="667" t="s">
        <v>54</v>
      </c>
      <c r="F51" s="667"/>
      <c r="G51" s="667" t="s">
        <v>54</v>
      </c>
      <c r="H51" s="667"/>
      <c r="I51" s="667" t="s">
        <v>54</v>
      </c>
      <c r="J51" s="667"/>
      <c r="K51" s="667" t="s">
        <v>54</v>
      </c>
      <c r="L51" s="667"/>
    </row>
    <row r="52" spans="2:12" ht="15" customHeight="1">
      <c r="B52" s="45" t="s">
        <v>89</v>
      </c>
      <c r="C52" s="32" t="s">
        <v>18</v>
      </c>
      <c r="D52" s="27" t="s">
        <v>23</v>
      </c>
      <c r="E52" s="667" t="s">
        <v>54</v>
      </c>
      <c r="F52" s="667"/>
      <c r="G52" s="667" t="s">
        <v>54</v>
      </c>
      <c r="H52" s="667"/>
      <c r="I52" s="667" t="s">
        <v>54</v>
      </c>
      <c r="J52" s="667"/>
      <c r="K52" s="667" t="s">
        <v>54</v>
      </c>
      <c r="L52" s="667"/>
    </row>
    <row r="53" spans="2:12" ht="15" customHeight="1">
      <c r="B53" s="27" t="s">
        <v>90</v>
      </c>
      <c r="C53" s="28" t="s">
        <v>35</v>
      </c>
      <c r="D53" s="27" t="s">
        <v>23</v>
      </c>
      <c r="E53" s="667" t="s">
        <v>54</v>
      </c>
      <c r="F53" s="667"/>
      <c r="G53" s="667" t="s">
        <v>54</v>
      </c>
      <c r="H53" s="667"/>
      <c r="I53" s="667" t="s">
        <v>54</v>
      </c>
      <c r="J53" s="667"/>
      <c r="K53" s="667" t="s">
        <v>54</v>
      </c>
      <c r="L53" s="667"/>
    </row>
    <row r="54" spans="2:12" ht="15" customHeight="1">
      <c r="B54" s="46" t="s">
        <v>29</v>
      </c>
      <c r="C54" s="47" t="s">
        <v>21</v>
      </c>
      <c r="D54" s="48" t="s">
        <v>23</v>
      </c>
      <c r="E54" s="667" t="s">
        <v>54</v>
      </c>
      <c r="F54" s="667"/>
      <c r="G54" s="667" t="s">
        <v>54</v>
      </c>
      <c r="H54" s="667"/>
      <c r="I54" s="667" t="s">
        <v>54</v>
      </c>
      <c r="J54" s="667"/>
      <c r="K54" s="667" t="s">
        <v>54</v>
      </c>
      <c r="L54" s="667"/>
    </row>
    <row r="55" spans="2:12" ht="15" customHeight="1">
      <c r="B55" s="35" t="s">
        <v>91</v>
      </c>
      <c r="C55" s="49"/>
      <c r="D55" s="49"/>
      <c r="E55" s="668">
        <f>COUNTA(E48:E54)</f>
        <v>7</v>
      </c>
      <c r="F55" s="668"/>
      <c r="G55" s="668">
        <f>COUNTA(G48:G54)</f>
        <v>7</v>
      </c>
      <c r="H55" s="668"/>
      <c r="I55" s="668">
        <f>COUNTA(I48:I54)</f>
        <v>7</v>
      </c>
      <c r="J55" s="668"/>
      <c r="K55" s="668">
        <f>COUNTA(K48:K54)</f>
        <v>7</v>
      </c>
      <c r="L55" s="668"/>
    </row>
    <row r="56" spans="2:12" ht="15" customHeight="1">
      <c r="B56" s="51" t="s">
        <v>92</v>
      </c>
      <c r="C56" s="52" t="s">
        <v>18</v>
      </c>
      <c r="D56" s="46" t="s">
        <v>33</v>
      </c>
      <c r="E56" s="667" t="s">
        <v>54</v>
      </c>
      <c r="F56" s="667"/>
      <c r="G56" s="667" t="s">
        <v>54</v>
      </c>
      <c r="H56" s="667"/>
      <c r="I56" s="667" t="s">
        <v>54</v>
      </c>
      <c r="J56" s="667"/>
      <c r="K56" s="667" t="s">
        <v>54</v>
      </c>
      <c r="L56" s="667"/>
    </row>
    <row r="57" spans="2:12" ht="15" customHeight="1">
      <c r="B57" s="28" t="s">
        <v>93</v>
      </c>
      <c r="C57" s="53" t="s">
        <v>10</v>
      </c>
      <c r="D57" s="46" t="s">
        <v>33</v>
      </c>
      <c r="E57" s="667" t="s">
        <v>54</v>
      </c>
      <c r="F57" s="667"/>
      <c r="G57" s="667" t="s">
        <v>54</v>
      </c>
      <c r="H57" s="667"/>
      <c r="I57" s="667" t="s">
        <v>54</v>
      </c>
      <c r="J57" s="667"/>
      <c r="K57" s="667" t="s">
        <v>54</v>
      </c>
      <c r="L57" s="667"/>
    </row>
    <row r="58" spans="2:12" ht="15" customHeight="1">
      <c r="B58" s="28" t="s">
        <v>36</v>
      </c>
      <c r="C58" s="53" t="s">
        <v>10</v>
      </c>
      <c r="D58" s="46" t="s">
        <v>33</v>
      </c>
      <c r="E58" s="667" t="s">
        <v>54</v>
      </c>
      <c r="F58" s="667"/>
      <c r="G58" s="667" t="s">
        <v>54</v>
      </c>
      <c r="H58" s="667"/>
      <c r="I58" s="667" t="s">
        <v>54</v>
      </c>
      <c r="J58" s="667"/>
      <c r="K58" s="667" t="s">
        <v>54</v>
      </c>
      <c r="L58" s="667"/>
    </row>
    <row r="59" spans="2:12" ht="15" customHeight="1">
      <c r="B59" s="28" t="s">
        <v>37</v>
      </c>
      <c r="C59" s="53" t="s">
        <v>39</v>
      </c>
      <c r="D59" s="46" t="s">
        <v>94</v>
      </c>
      <c r="E59" s="667" t="s">
        <v>54</v>
      </c>
      <c r="F59" s="667"/>
      <c r="G59" s="667" t="s">
        <v>54</v>
      </c>
      <c r="H59" s="667"/>
      <c r="I59" s="667" t="s">
        <v>54</v>
      </c>
      <c r="J59" s="667"/>
      <c r="K59" s="667" t="s">
        <v>54</v>
      </c>
      <c r="L59" s="667"/>
    </row>
    <row r="60" spans="2:12" ht="15" customHeight="1">
      <c r="B60" s="28" t="s">
        <v>95</v>
      </c>
      <c r="C60" s="53" t="s">
        <v>35</v>
      </c>
      <c r="D60" s="46" t="s">
        <v>94</v>
      </c>
      <c r="E60" s="667" t="s">
        <v>54</v>
      </c>
      <c r="F60" s="667"/>
      <c r="G60" s="667" t="s">
        <v>54</v>
      </c>
      <c r="H60" s="667"/>
      <c r="I60" s="667" t="s">
        <v>54</v>
      </c>
      <c r="J60" s="667"/>
      <c r="K60" s="667" t="s">
        <v>54</v>
      </c>
      <c r="L60" s="667"/>
    </row>
    <row r="61" spans="2:12" ht="15" customHeight="1">
      <c r="B61" s="28" t="s">
        <v>95</v>
      </c>
      <c r="C61" s="53" t="s">
        <v>18</v>
      </c>
      <c r="D61" s="46" t="s">
        <v>94</v>
      </c>
      <c r="E61" s="667" t="s">
        <v>54</v>
      </c>
      <c r="F61" s="667"/>
      <c r="G61" s="667" t="s">
        <v>54</v>
      </c>
      <c r="H61" s="667"/>
      <c r="I61" s="667" t="s">
        <v>54</v>
      </c>
      <c r="J61" s="667"/>
      <c r="K61" s="667" t="s">
        <v>54</v>
      </c>
      <c r="L61" s="667"/>
    </row>
    <row r="62" spans="2:12" ht="15" customHeight="1">
      <c r="B62" s="28" t="s">
        <v>41</v>
      </c>
      <c r="C62" s="54" t="s">
        <v>10</v>
      </c>
      <c r="D62" s="46" t="s">
        <v>94</v>
      </c>
      <c r="E62" s="669" t="s">
        <v>54</v>
      </c>
      <c r="F62" s="669"/>
      <c r="G62" s="667" t="s">
        <v>54</v>
      </c>
      <c r="H62" s="667"/>
      <c r="I62" s="667" t="s">
        <v>54</v>
      </c>
      <c r="J62" s="667"/>
      <c r="K62" s="667" t="s">
        <v>54</v>
      </c>
      <c r="L62" s="667"/>
    </row>
    <row r="63" spans="2:12" ht="15" customHeight="1">
      <c r="B63" s="56" t="s">
        <v>96</v>
      </c>
      <c r="C63" s="49"/>
      <c r="D63" s="49"/>
      <c r="E63" s="670">
        <f>COUNTA(E56:E62)</f>
        <v>7</v>
      </c>
      <c r="F63" s="670"/>
      <c r="G63" s="670">
        <f>COUNTA(G56:G62)</f>
        <v>7</v>
      </c>
      <c r="H63" s="670"/>
      <c r="I63" s="670">
        <f>COUNTA(I56:I62)</f>
        <v>7</v>
      </c>
      <c r="J63" s="670"/>
      <c r="K63" s="670">
        <f>COUNTA(K56:K62)</f>
        <v>7</v>
      </c>
      <c r="L63" s="670"/>
    </row>
    <row r="64" spans="2:12" ht="15" customHeight="1">
      <c r="B64" s="57" t="s">
        <v>97</v>
      </c>
      <c r="C64" s="58"/>
      <c r="D64" s="58"/>
      <c r="E64" s="668">
        <f>SUM(E55,E63)</f>
        <v>14</v>
      </c>
      <c r="F64" s="668"/>
      <c r="G64" s="670">
        <f>SUM(G55,G63)</f>
        <v>14</v>
      </c>
      <c r="H64" s="670"/>
      <c r="I64" s="670">
        <f>SUM(I55,I63)</f>
        <v>14</v>
      </c>
      <c r="J64" s="670"/>
      <c r="K64" s="670">
        <f>SUM(K55,K63)</f>
        <v>14</v>
      </c>
      <c r="L64" s="670"/>
    </row>
    <row r="65" spans="2:12" ht="15" customHeight="1">
      <c r="B65" s="16" t="s">
        <v>98</v>
      </c>
      <c r="C65" s="59" t="s">
        <v>21</v>
      </c>
      <c r="D65" s="46" t="s">
        <v>99</v>
      </c>
      <c r="E65" s="672" t="s">
        <v>54</v>
      </c>
      <c r="F65" s="672"/>
      <c r="G65" s="667" t="s">
        <v>54</v>
      </c>
      <c r="H65" s="667"/>
      <c r="I65" s="667" t="s">
        <v>54</v>
      </c>
      <c r="J65" s="667"/>
      <c r="K65" s="667" t="s">
        <v>54</v>
      </c>
      <c r="L65" s="667"/>
    </row>
    <row r="66" spans="2:12" ht="15" customHeight="1">
      <c r="B66" s="16" t="s">
        <v>31</v>
      </c>
      <c r="C66" s="19" t="s">
        <v>10</v>
      </c>
      <c r="D66" s="46" t="s">
        <v>99</v>
      </c>
      <c r="E66" s="673" t="s">
        <v>54</v>
      </c>
      <c r="F66" s="673"/>
      <c r="G66" s="667" t="s">
        <v>54</v>
      </c>
      <c r="H66" s="667"/>
      <c r="I66" s="667" t="s">
        <v>54</v>
      </c>
      <c r="J66" s="667"/>
      <c r="K66" s="667" t="s">
        <v>54</v>
      </c>
      <c r="L66" s="667"/>
    </row>
    <row r="67" spans="2:12" ht="15" customHeight="1">
      <c r="B67" s="60" t="s">
        <v>100</v>
      </c>
      <c r="C67" s="61"/>
      <c r="D67" s="62"/>
      <c r="E67" s="670">
        <f>COUNTA(E65:E66)</f>
        <v>2</v>
      </c>
      <c r="F67" s="670"/>
      <c r="G67" s="670">
        <f>COUNTA(G65:G66)</f>
        <v>2</v>
      </c>
      <c r="H67" s="670"/>
      <c r="I67" s="670">
        <f>COUNTA(I65:I66)</f>
        <v>2</v>
      </c>
      <c r="J67" s="670"/>
      <c r="K67" s="670">
        <f>COUNTA(K65:K66)</f>
        <v>2</v>
      </c>
      <c r="L67" s="670"/>
    </row>
    <row r="68" spans="2:12" ht="15" customHeight="1">
      <c r="B68" s="35" t="s">
        <v>101</v>
      </c>
      <c r="C68" s="49"/>
      <c r="D68" s="63"/>
      <c r="E68" s="670">
        <f>SUM(E64,E67)</f>
        <v>16</v>
      </c>
      <c r="F68" s="670"/>
      <c r="G68" s="671">
        <f>SUM(G64,G67)</f>
        <v>16</v>
      </c>
      <c r="H68" s="671"/>
      <c r="I68" s="671">
        <f>SUM(I64,I67)</f>
        <v>16</v>
      </c>
      <c r="J68" s="671"/>
      <c r="K68" s="671">
        <f>SUM(K64,K67)</f>
        <v>16</v>
      </c>
      <c r="L68" s="671"/>
    </row>
    <row r="72" spans="2:12" ht="15" customHeight="1">
      <c r="B72" s="65"/>
      <c r="C72" s="6"/>
    </row>
    <row r="73" spans="2:12" ht="15" customHeight="1"/>
  </sheetData>
  <mergeCells count="103">
    <mergeCell ref="E67:F67"/>
    <mergeCell ref="G67:H67"/>
    <mergeCell ref="I67:J67"/>
    <mergeCell ref="K67:L67"/>
    <mergeCell ref="E68:F68"/>
    <mergeCell ref="G68:H68"/>
    <mergeCell ref="I68:J68"/>
    <mergeCell ref="K68:L68"/>
    <mergeCell ref="E64:F64"/>
    <mergeCell ref="G64:H64"/>
    <mergeCell ref="I64:J64"/>
    <mergeCell ref="K64:L64"/>
    <mergeCell ref="E65:F65"/>
    <mergeCell ref="G65:H65"/>
    <mergeCell ref="I65:J65"/>
    <mergeCell ref="K65:L65"/>
    <mergeCell ref="E66:F66"/>
    <mergeCell ref="G66:H66"/>
    <mergeCell ref="I66:J66"/>
    <mergeCell ref="K66:L66"/>
    <mergeCell ref="E61:F61"/>
    <mergeCell ref="G61:H61"/>
    <mergeCell ref="I61:J61"/>
    <mergeCell ref="K61:L61"/>
    <mergeCell ref="E62:F62"/>
    <mergeCell ref="G62:H62"/>
    <mergeCell ref="I62:J62"/>
    <mergeCell ref="K62:L62"/>
    <mergeCell ref="E63:F63"/>
    <mergeCell ref="G63:H63"/>
    <mergeCell ref="I63:J63"/>
    <mergeCell ref="K63:L63"/>
    <mergeCell ref="E58:F58"/>
    <mergeCell ref="G58:H58"/>
    <mergeCell ref="I58:J58"/>
    <mergeCell ref="K58:L58"/>
    <mergeCell ref="E59:F59"/>
    <mergeCell ref="G59:H59"/>
    <mergeCell ref="I59:J59"/>
    <mergeCell ref="K59:L59"/>
    <mergeCell ref="E60:F60"/>
    <mergeCell ref="G60:H60"/>
    <mergeCell ref="I60:J60"/>
    <mergeCell ref="K60:L60"/>
    <mergeCell ref="E55:F55"/>
    <mergeCell ref="G55:H55"/>
    <mergeCell ref="I55:J55"/>
    <mergeCell ref="K55:L55"/>
    <mergeCell ref="E56:F56"/>
    <mergeCell ref="G56:H56"/>
    <mergeCell ref="I56:J56"/>
    <mergeCell ref="K56:L56"/>
    <mergeCell ref="E57:F57"/>
    <mergeCell ref="G57:H57"/>
    <mergeCell ref="I57:J57"/>
    <mergeCell ref="K57:L57"/>
    <mergeCell ref="E52:F52"/>
    <mergeCell ref="G52:H52"/>
    <mergeCell ref="I52:J52"/>
    <mergeCell ref="K52:L52"/>
    <mergeCell ref="E53:F53"/>
    <mergeCell ref="G53:H53"/>
    <mergeCell ref="I53:J53"/>
    <mergeCell ref="K53:L53"/>
    <mergeCell ref="E54:F54"/>
    <mergeCell ref="G54:H54"/>
    <mergeCell ref="I54:J54"/>
    <mergeCell ref="K54:L54"/>
    <mergeCell ref="E49:F49"/>
    <mergeCell ref="G49:H49"/>
    <mergeCell ref="I49:J49"/>
    <mergeCell ref="K49:L49"/>
    <mergeCell ref="E50:F50"/>
    <mergeCell ref="G50:H50"/>
    <mergeCell ref="I50:J50"/>
    <mergeCell ref="K50:L50"/>
    <mergeCell ref="E51:F51"/>
    <mergeCell ref="G51:H51"/>
    <mergeCell ref="I51:J51"/>
    <mergeCell ref="K51:L51"/>
    <mergeCell ref="B46:B47"/>
    <mergeCell ref="C46:C47"/>
    <mergeCell ref="D46:D47"/>
    <mergeCell ref="E46:L46"/>
    <mergeCell ref="E47:F47"/>
    <mergeCell ref="G47:H47"/>
    <mergeCell ref="I47:J47"/>
    <mergeCell ref="K47:L47"/>
    <mergeCell ref="E48:F48"/>
    <mergeCell ref="G48:H48"/>
    <mergeCell ref="I48:J48"/>
    <mergeCell ref="K48:L48"/>
    <mergeCell ref="B6:I6"/>
    <mergeCell ref="B7:H7"/>
    <mergeCell ref="K8:L8"/>
    <mergeCell ref="B12:B13"/>
    <mergeCell ref="C12:C13"/>
    <mergeCell ref="D12:D13"/>
    <mergeCell ref="E12:L12"/>
    <mergeCell ref="E39:F39"/>
    <mergeCell ref="G39:H39"/>
    <mergeCell ref="I39:J39"/>
    <mergeCell ref="K39:L39"/>
  </mergeCells>
  <hyperlinks>
    <hyperlink ref="K8" location="capa!A1" display="Página Inicial" xr:uid="{00000000-0004-0000-02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60"/>
  <sheetViews>
    <sheetView showGridLines="0" showRowColHeaders="0" topLeftCell="A40" zoomScaleNormal="100" workbookViewId="0">
      <selection activeCell="R9" sqref="R9:T9"/>
    </sheetView>
  </sheetViews>
  <sheetFormatPr defaultColWidth="0" defaultRowHeight="15" zeroHeight="1"/>
  <cols>
    <col min="1" max="1" width="3.7109375" style="66" customWidth="1"/>
    <col min="2" max="2" width="19.28515625" style="66" customWidth="1"/>
    <col min="3" max="3" width="7" style="66" customWidth="1"/>
    <col min="4" max="21" width="5.7109375" style="66" customWidth="1"/>
    <col min="22" max="22" width="9.140625" style="66" customWidth="1"/>
    <col min="23" max="24" width="11.5703125" style="66" hidden="1" customWidth="1"/>
    <col min="25" max="1025" width="9.140625" style="66" hidden="1" customWidth="1"/>
    <col min="1026" max="16384" width="9.140625" hidden="1"/>
  </cols>
  <sheetData>
    <row r="1" spans="1:21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21" ht="18.75">
      <c r="A7" s="68"/>
      <c r="B7" s="657" t="s">
        <v>0</v>
      </c>
      <c r="C7" s="657"/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57"/>
      <c r="O7" s="657"/>
      <c r="P7" s="657"/>
      <c r="Q7" s="69"/>
      <c r="R7" s="69"/>
      <c r="S7" s="70" t="s">
        <v>2</v>
      </c>
      <c r="T7" s="70"/>
      <c r="U7" s="70"/>
    </row>
    <row r="8" spans="1:21" ht="15" customHeight="1">
      <c r="A8" s="68"/>
      <c r="B8" s="657" t="s">
        <v>102</v>
      </c>
      <c r="C8" s="657"/>
      <c r="D8" s="657"/>
      <c r="E8" s="657"/>
      <c r="F8" s="657"/>
      <c r="G8" s="657"/>
      <c r="H8" s="657"/>
      <c r="I8" s="657"/>
      <c r="J8" s="657"/>
      <c r="K8" s="657"/>
      <c r="L8" s="657"/>
      <c r="M8" s="657"/>
      <c r="N8" s="657"/>
      <c r="O8" s="657"/>
      <c r="P8" s="657"/>
      <c r="Q8" s="69"/>
      <c r="R8" s="69"/>
      <c r="S8" s="69"/>
      <c r="T8" s="71"/>
      <c r="U8" s="71"/>
    </row>
    <row r="9" spans="1:21" ht="1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75" t="s">
        <v>103</v>
      </c>
      <c r="S9" s="675"/>
      <c r="T9" s="675"/>
      <c r="U9" s="69"/>
    </row>
    <row r="10" spans="1:21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1" ht="8.25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 ht="15.75">
      <c r="B12" s="11" t="s">
        <v>104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</row>
    <row r="13" spans="1:21">
      <c r="B13" s="654" t="s">
        <v>105</v>
      </c>
      <c r="C13" s="72">
        <v>2016</v>
      </c>
      <c r="D13" s="73">
        <v>2017</v>
      </c>
      <c r="E13" s="72">
        <v>2018</v>
      </c>
      <c r="F13" s="72">
        <v>2019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>
      <c r="B14" s="74" t="s">
        <v>106</v>
      </c>
      <c r="C14" s="75">
        <v>2</v>
      </c>
      <c r="D14" s="76">
        <v>2</v>
      </c>
      <c r="E14" s="75">
        <v>2</v>
      </c>
      <c r="F14" s="75">
        <v>2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>
      <c r="B15" s="45" t="s">
        <v>107</v>
      </c>
      <c r="C15" s="75">
        <v>14</v>
      </c>
      <c r="D15" s="77">
        <v>14</v>
      </c>
      <c r="E15" s="75">
        <v>14</v>
      </c>
      <c r="F15" s="75">
        <v>14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>
      <c r="B16" s="45" t="s">
        <v>9</v>
      </c>
      <c r="C16" s="75">
        <v>11</v>
      </c>
      <c r="D16" s="77">
        <v>17</v>
      </c>
      <c r="E16" s="75">
        <v>20</v>
      </c>
      <c r="F16" s="75">
        <v>5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2:21">
      <c r="B17" s="78" t="s">
        <v>108</v>
      </c>
      <c r="C17" s="79">
        <f>SUM(C14:C16)</f>
        <v>27</v>
      </c>
      <c r="D17" s="80">
        <f>SUM(D14:D16)</f>
        <v>33</v>
      </c>
      <c r="E17" s="79">
        <f>SUM(E14:E16)</f>
        <v>36</v>
      </c>
      <c r="F17" s="79">
        <f>SUM(F14:F16)</f>
        <v>21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2:2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2:21" ht="15" customHeight="1">
      <c r="B19" s="11" t="s">
        <v>109</v>
      </c>
      <c r="C19" s="81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2:21" s="68" customFormat="1">
      <c r="B20" s="83" t="s">
        <v>105</v>
      </c>
      <c r="C20" s="29">
        <v>2016</v>
      </c>
      <c r="D20" s="29">
        <v>2017</v>
      </c>
      <c r="E20" s="29">
        <v>2018</v>
      </c>
      <c r="F20" s="84">
        <v>2019</v>
      </c>
      <c r="G20" s="85"/>
      <c r="H20" s="85"/>
      <c r="I20" s="86"/>
      <c r="J20" s="85"/>
      <c r="K20" s="85"/>
      <c r="L20" s="85"/>
      <c r="M20" s="85"/>
      <c r="N20" s="85"/>
      <c r="O20" s="86"/>
      <c r="P20" s="85"/>
      <c r="Q20" s="85"/>
      <c r="R20" s="85"/>
      <c r="S20" s="86"/>
      <c r="T20" s="85"/>
      <c r="U20" s="85"/>
    </row>
    <row r="21" spans="2:21" s="68" customFormat="1" ht="15" customHeight="1">
      <c r="B21" s="87" t="s">
        <v>106</v>
      </c>
      <c r="C21" s="88">
        <f>Evolução!E108</f>
        <v>18</v>
      </c>
      <c r="D21" s="43">
        <f>Evolução!L108</f>
        <v>27</v>
      </c>
      <c r="E21" s="43">
        <f>Evolução!S108</f>
        <v>39</v>
      </c>
      <c r="F21" s="44">
        <f>Evolução!Z108</f>
        <v>28</v>
      </c>
      <c r="G21" s="89"/>
      <c r="H21" s="89"/>
      <c r="I21" s="86"/>
      <c r="J21" s="89"/>
      <c r="K21" s="89"/>
      <c r="L21" s="89"/>
      <c r="M21" s="89"/>
      <c r="N21" s="89"/>
      <c r="O21" s="86"/>
      <c r="P21" s="89"/>
      <c r="Q21" s="89"/>
      <c r="R21" s="89"/>
      <c r="S21" s="86"/>
      <c r="T21" s="89"/>
      <c r="U21" s="89"/>
    </row>
    <row r="22" spans="2:21" s="68" customFormat="1" ht="15" customHeight="1">
      <c r="B22" s="27" t="s">
        <v>107</v>
      </c>
      <c r="C22" s="44">
        <f>Evolução!E105</f>
        <v>142</v>
      </c>
      <c r="D22" s="44">
        <f>Evolução!L105</f>
        <v>288</v>
      </c>
      <c r="E22" s="44">
        <f>Evolução!S105</f>
        <v>316</v>
      </c>
      <c r="F22" s="44">
        <f>Evolução!Z105</f>
        <v>312</v>
      </c>
      <c r="G22" s="14"/>
      <c r="H22" s="14"/>
      <c r="I22" s="86"/>
      <c r="J22" s="14"/>
      <c r="K22" s="14"/>
      <c r="L22" s="14"/>
      <c r="M22" s="14"/>
      <c r="N22" s="14"/>
      <c r="O22" s="86"/>
      <c r="P22" s="14"/>
      <c r="Q22" s="14"/>
      <c r="R22" s="14"/>
      <c r="S22" s="86"/>
      <c r="T22" s="14"/>
      <c r="U22" s="14"/>
    </row>
    <row r="23" spans="2:21" s="68" customFormat="1" ht="15" customHeight="1">
      <c r="B23" s="27" t="s">
        <v>9</v>
      </c>
      <c r="C23" s="620">
        <v>186</v>
      </c>
      <c r="D23" s="620">
        <v>1083</v>
      </c>
      <c r="E23" s="620">
        <v>270</v>
      </c>
      <c r="F23" s="620">
        <v>75</v>
      </c>
      <c r="G23" s="89"/>
      <c r="H23" s="89"/>
      <c r="I23" s="86"/>
      <c r="J23" s="89"/>
      <c r="K23" s="89"/>
      <c r="L23" s="89"/>
      <c r="M23" s="89"/>
      <c r="N23" s="89"/>
      <c r="O23" s="86"/>
      <c r="P23" s="89"/>
      <c r="Q23" s="89"/>
      <c r="R23" s="89"/>
      <c r="S23" s="86"/>
      <c r="T23" s="89"/>
      <c r="U23" s="89"/>
    </row>
    <row r="24" spans="2:21" s="68" customFormat="1" ht="15" customHeight="1">
      <c r="B24" s="78" t="s">
        <v>108</v>
      </c>
      <c r="C24" s="90">
        <f>SUM(C21:C23)</f>
        <v>346</v>
      </c>
      <c r="D24" s="64">
        <f>SUM(D21:D23)</f>
        <v>1398</v>
      </c>
      <c r="E24" s="64">
        <f>SUM(E21:E23)</f>
        <v>625</v>
      </c>
      <c r="F24" s="64">
        <f>SUM(F21:F23)</f>
        <v>415</v>
      </c>
      <c r="G24" s="14"/>
      <c r="H24" s="14"/>
      <c r="I24" s="86"/>
      <c r="J24" s="14"/>
      <c r="K24" s="14"/>
      <c r="L24" s="14"/>
      <c r="M24" s="14"/>
      <c r="N24" s="14"/>
      <c r="O24" s="86"/>
      <c r="P24" s="14"/>
      <c r="Q24" s="14"/>
      <c r="R24" s="14"/>
      <c r="S24" s="86"/>
      <c r="T24" s="14"/>
      <c r="U24" s="14"/>
    </row>
    <row r="25" spans="2:21" s="68" customFormat="1">
      <c r="B25" s="67"/>
      <c r="C25" s="67"/>
      <c r="D25" s="67"/>
      <c r="E25" s="67"/>
      <c r="F25" s="67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2:21" ht="9" customHeight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5" customHeight="1">
      <c r="B27" s="11" t="s">
        <v>110</v>
      </c>
      <c r="C27" s="81"/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</row>
    <row r="28" spans="2:21" s="68" customFormat="1">
      <c r="B28" s="676" t="s">
        <v>105</v>
      </c>
      <c r="C28" s="659">
        <v>2016</v>
      </c>
      <c r="D28" s="660">
        <v>2017</v>
      </c>
      <c r="E28" s="677">
        <v>2018</v>
      </c>
      <c r="F28" s="660">
        <v>2019</v>
      </c>
      <c r="G28" s="85"/>
      <c r="H28" s="85"/>
      <c r="I28" s="86"/>
      <c r="J28" s="85"/>
      <c r="K28" s="85"/>
      <c r="L28" s="85"/>
      <c r="M28" s="85"/>
      <c r="N28" s="85"/>
      <c r="O28" s="86"/>
      <c r="P28" s="85"/>
      <c r="Q28" s="85"/>
      <c r="R28" s="85"/>
      <c r="S28" s="86"/>
      <c r="T28" s="85"/>
      <c r="U28" s="85"/>
    </row>
    <row r="29" spans="2:21" s="68" customFormat="1">
      <c r="B29" s="676"/>
      <c r="C29" s="659"/>
      <c r="D29" s="660"/>
      <c r="E29" s="677"/>
      <c r="F29" s="660"/>
      <c r="G29" s="14"/>
      <c r="H29" s="14"/>
      <c r="I29" s="14"/>
      <c r="J29" s="86"/>
      <c r="K29" s="14"/>
      <c r="L29" s="14"/>
      <c r="M29" s="14"/>
      <c r="N29" s="14"/>
      <c r="O29" s="14"/>
      <c r="P29" s="86"/>
      <c r="Q29" s="14"/>
      <c r="R29" s="14"/>
      <c r="S29" s="14"/>
      <c r="T29" s="86"/>
      <c r="U29" s="14"/>
    </row>
    <row r="30" spans="2:21" s="68" customFormat="1" ht="15" customHeight="1">
      <c r="B30" s="74" t="s">
        <v>106</v>
      </c>
      <c r="C30" s="91">
        <f>Evolução!F108</f>
        <v>16</v>
      </c>
      <c r="D30" s="43">
        <f>Evolução!M108</f>
        <v>14</v>
      </c>
      <c r="E30" s="92">
        <f>Evolução!T108</f>
        <v>15</v>
      </c>
      <c r="F30" s="43">
        <f>Evolução!AA108</f>
        <v>13</v>
      </c>
      <c r="G30" s="89"/>
      <c r="H30" s="89"/>
      <c r="I30" s="89"/>
      <c r="J30" s="86"/>
      <c r="K30" s="89"/>
      <c r="L30" s="89"/>
      <c r="M30" s="89"/>
      <c r="N30" s="89"/>
      <c r="O30" s="89"/>
      <c r="P30" s="86"/>
      <c r="Q30" s="89"/>
      <c r="R30" s="89"/>
      <c r="S30" s="89"/>
      <c r="T30" s="86"/>
      <c r="U30" s="89"/>
    </row>
    <row r="31" spans="2:21" s="68" customFormat="1" ht="15" customHeight="1">
      <c r="B31" s="45" t="s">
        <v>107</v>
      </c>
      <c r="C31" s="93">
        <f>Evolução!F105</f>
        <v>127</v>
      </c>
      <c r="D31" s="44">
        <f>Evolução!L105</f>
        <v>288</v>
      </c>
      <c r="E31" s="89">
        <f>Evolução!T105</f>
        <v>266</v>
      </c>
      <c r="F31" s="44">
        <f>Evolução!AA105</f>
        <v>228</v>
      </c>
      <c r="G31" s="14"/>
      <c r="H31" s="14"/>
      <c r="I31" s="14"/>
      <c r="J31" s="86"/>
      <c r="K31" s="14"/>
      <c r="L31" s="14"/>
      <c r="M31" s="14"/>
      <c r="N31" s="14"/>
      <c r="O31" s="14"/>
      <c r="P31" s="86"/>
      <c r="Q31" s="14"/>
      <c r="R31" s="14"/>
      <c r="S31" s="14"/>
      <c r="T31" s="86"/>
      <c r="U31" s="14"/>
    </row>
    <row r="32" spans="2:21" s="68" customFormat="1" ht="15" customHeight="1">
      <c r="B32" s="45" t="s">
        <v>9</v>
      </c>
      <c r="C32" s="614">
        <v>734</v>
      </c>
      <c r="D32" s="610">
        <v>541</v>
      </c>
      <c r="E32" s="609">
        <v>218</v>
      </c>
      <c r="F32" s="610">
        <v>71</v>
      </c>
      <c r="G32" s="89"/>
      <c r="H32" s="89"/>
      <c r="I32" s="89"/>
      <c r="J32" s="86"/>
      <c r="K32" s="89"/>
      <c r="L32" s="89"/>
      <c r="M32" s="89"/>
      <c r="N32" s="89"/>
      <c r="O32" s="89"/>
      <c r="P32" s="86"/>
      <c r="Q32" s="89"/>
      <c r="R32" s="89"/>
      <c r="S32" s="89"/>
      <c r="T32" s="86"/>
      <c r="U32" s="89"/>
    </row>
    <row r="33" spans="2:21" s="68" customFormat="1" ht="15" customHeight="1">
      <c r="B33" s="78" t="s">
        <v>108</v>
      </c>
      <c r="C33" s="94">
        <f>SUM(C30:C32)</f>
        <v>877</v>
      </c>
      <c r="D33" s="12">
        <f>SUM(D30:D32)</f>
        <v>843</v>
      </c>
      <c r="E33" s="95">
        <f>SUM(E30:E32)</f>
        <v>499</v>
      </c>
      <c r="F33" s="12">
        <f>SUM(F30:F32)</f>
        <v>312</v>
      </c>
      <c r="G33" s="14"/>
      <c r="H33" s="14"/>
      <c r="I33" s="14"/>
      <c r="J33" s="86"/>
      <c r="K33" s="14"/>
      <c r="L33" s="14"/>
      <c r="M33" s="14"/>
      <c r="N33" s="14"/>
      <c r="O33" s="14"/>
      <c r="P33" s="86"/>
      <c r="Q33" s="14"/>
      <c r="R33" s="14"/>
      <c r="S33" s="14"/>
      <c r="T33" s="86"/>
      <c r="U33" s="14"/>
    </row>
    <row r="34" spans="2:21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2:2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2:21" ht="15" customHeight="1">
      <c r="B36" s="11" t="s">
        <v>522</v>
      </c>
      <c r="C36" s="81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2:21" s="68" customFormat="1">
      <c r="B37" s="83" t="s">
        <v>105</v>
      </c>
      <c r="C37" s="96">
        <v>2016</v>
      </c>
      <c r="D37" s="97">
        <v>2017</v>
      </c>
      <c r="E37" s="97">
        <v>2018</v>
      </c>
      <c r="F37" s="98">
        <v>2019</v>
      </c>
      <c r="G37" s="85"/>
      <c r="H37" s="85"/>
      <c r="I37" s="86"/>
      <c r="J37" s="85"/>
      <c r="K37" s="85"/>
      <c r="L37" s="85"/>
      <c r="M37" s="85"/>
      <c r="N37" s="85"/>
      <c r="O37" s="86"/>
      <c r="P37" s="85"/>
      <c r="Q37" s="85"/>
      <c r="R37" s="85"/>
      <c r="S37" s="86"/>
      <c r="T37" s="85"/>
      <c r="U37" s="85"/>
    </row>
    <row r="38" spans="2:21" s="68" customFormat="1" ht="15" customHeight="1">
      <c r="B38" s="74" t="s">
        <v>106</v>
      </c>
      <c r="C38" s="43">
        <f>Evolução!B36</f>
        <v>20</v>
      </c>
      <c r="D38" s="43">
        <f>Evolução!C36</f>
        <v>34</v>
      </c>
      <c r="E38" s="43">
        <f>Evolução!D36</f>
        <v>49</v>
      </c>
      <c r="F38" s="44">
        <f>Evolução!E36</f>
        <v>59</v>
      </c>
      <c r="G38" s="89"/>
      <c r="H38" s="89"/>
      <c r="I38" s="89"/>
      <c r="J38" s="89"/>
      <c r="K38" s="86"/>
      <c r="L38" s="89"/>
      <c r="M38" s="89"/>
      <c r="N38" s="89"/>
      <c r="O38" s="89"/>
      <c r="P38" s="89"/>
      <c r="Q38" s="89"/>
      <c r="R38" s="89"/>
      <c r="S38" s="89"/>
      <c r="T38" s="89"/>
      <c r="U38" s="86"/>
    </row>
    <row r="39" spans="2:21" s="68" customFormat="1" ht="15" customHeight="1">
      <c r="B39" s="45" t="s">
        <v>107</v>
      </c>
      <c r="C39" s="44">
        <f>Evolução!B41</f>
        <v>113</v>
      </c>
      <c r="D39" s="44">
        <f>Evolução!C41</f>
        <v>331</v>
      </c>
      <c r="E39" s="44">
        <f>Evolução!D41</f>
        <v>514.5</v>
      </c>
      <c r="F39" s="44">
        <f>Evolução!E41</f>
        <v>546</v>
      </c>
      <c r="G39" s="14"/>
      <c r="H39" s="14"/>
      <c r="I39" s="14"/>
      <c r="J39" s="14"/>
      <c r="K39" s="86"/>
      <c r="L39" s="14"/>
      <c r="M39" s="14"/>
      <c r="N39" s="14"/>
      <c r="O39" s="14"/>
      <c r="P39" s="14"/>
      <c r="Q39" s="14"/>
      <c r="R39" s="14"/>
      <c r="S39" s="14"/>
      <c r="T39" s="14"/>
      <c r="U39" s="86"/>
    </row>
    <row r="40" spans="2:21" s="68" customFormat="1" ht="15" customHeight="1">
      <c r="B40" s="45" t="s">
        <v>9</v>
      </c>
      <c r="C40" s="610">
        <v>734</v>
      </c>
      <c r="D40" s="610">
        <v>617</v>
      </c>
      <c r="E40" s="610">
        <v>735</v>
      </c>
      <c r="F40" s="610">
        <v>219</v>
      </c>
      <c r="G40" s="89"/>
      <c r="H40" s="89"/>
      <c r="I40" s="89"/>
      <c r="J40" s="89"/>
      <c r="K40" s="86"/>
      <c r="L40" s="89"/>
      <c r="M40" s="89"/>
      <c r="N40" s="89"/>
      <c r="O40" s="89"/>
      <c r="P40" s="89"/>
      <c r="Q40" s="89"/>
      <c r="R40" s="89"/>
      <c r="S40" s="89"/>
      <c r="T40" s="89"/>
      <c r="U40" s="86"/>
    </row>
    <row r="41" spans="2:21" s="68" customFormat="1" ht="15" customHeight="1">
      <c r="B41" s="78" t="s">
        <v>108</v>
      </c>
      <c r="C41" s="12">
        <f>SUM(C38:C40)</f>
        <v>867</v>
      </c>
      <c r="D41" s="12">
        <f>SUM(D38:D40)</f>
        <v>982</v>
      </c>
      <c r="E41" s="12">
        <f>SUM(E38:E40)</f>
        <v>1298.5</v>
      </c>
      <c r="F41" s="12">
        <f>SUM(F38:F40)</f>
        <v>824</v>
      </c>
      <c r="G41" s="14"/>
      <c r="H41" s="14"/>
      <c r="I41" s="14"/>
      <c r="J41" s="14"/>
      <c r="K41" s="86"/>
      <c r="L41" s="14"/>
      <c r="M41" s="14"/>
      <c r="N41" s="14"/>
      <c r="O41" s="14"/>
      <c r="P41" s="14"/>
      <c r="Q41" s="14"/>
      <c r="R41" s="14"/>
      <c r="S41" s="14"/>
      <c r="T41" s="14"/>
      <c r="U41" s="86"/>
    </row>
    <row r="42" spans="2:21">
      <c r="B42" s="67"/>
      <c r="C42" s="67"/>
      <c r="D42" s="67"/>
      <c r="E42" s="67"/>
      <c r="F42" s="67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2:21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2:21" ht="15" customHeight="1">
      <c r="B44" s="11" t="s">
        <v>111</v>
      </c>
      <c r="C44" s="81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</row>
    <row r="45" spans="2:21" s="68" customFormat="1">
      <c r="B45" s="29" t="s">
        <v>105</v>
      </c>
      <c r="C45" s="99">
        <v>2016</v>
      </c>
      <c r="D45" s="98">
        <v>2017</v>
      </c>
      <c r="E45" s="100">
        <v>2018</v>
      </c>
      <c r="F45" s="98">
        <v>2019</v>
      </c>
      <c r="G45" s="85"/>
      <c r="H45" s="85"/>
      <c r="I45" s="86"/>
      <c r="J45" s="85"/>
      <c r="K45" s="85"/>
      <c r="L45" s="85"/>
      <c r="M45" s="85"/>
      <c r="N45" s="85"/>
      <c r="O45" s="86"/>
      <c r="P45" s="85"/>
      <c r="Q45" s="85"/>
      <c r="R45" s="85"/>
      <c r="S45" s="86"/>
      <c r="T45" s="85"/>
      <c r="U45" s="85"/>
    </row>
    <row r="46" spans="2:21" s="68" customFormat="1" ht="15" customHeight="1">
      <c r="B46" s="101" t="s">
        <v>106</v>
      </c>
      <c r="C46" s="92">
        <f>Evolução!B72</f>
        <v>0</v>
      </c>
      <c r="D46" s="43">
        <f>Evolução!C72</f>
        <v>0</v>
      </c>
      <c r="E46" s="92">
        <f>Evolução!D72</f>
        <v>0</v>
      </c>
      <c r="F46" s="43">
        <f>Evolução!E72</f>
        <v>14</v>
      </c>
      <c r="G46" s="89"/>
      <c r="H46" s="89"/>
      <c r="I46" s="89"/>
      <c r="J46" s="89"/>
      <c r="K46" s="89"/>
      <c r="L46" s="86"/>
      <c r="M46" s="89"/>
      <c r="N46" s="89"/>
      <c r="O46" s="89"/>
      <c r="P46" s="89"/>
      <c r="Q46" s="89"/>
      <c r="R46" s="89"/>
      <c r="S46" s="89"/>
      <c r="T46" s="89"/>
      <c r="U46" s="89"/>
    </row>
    <row r="47" spans="2:21" s="68" customFormat="1" ht="15" customHeight="1">
      <c r="B47" s="32" t="s">
        <v>107</v>
      </c>
      <c r="C47" s="93">
        <f>Evolução!B57</f>
        <v>0</v>
      </c>
      <c r="D47" s="44">
        <f>Evolução!C57</f>
        <v>2</v>
      </c>
      <c r="E47" s="89">
        <f>Evolução!D57</f>
        <v>117</v>
      </c>
      <c r="F47" s="44">
        <f>Evolução!E57</f>
        <v>173</v>
      </c>
      <c r="G47" s="14"/>
      <c r="H47" s="14"/>
      <c r="I47" s="14"/>
      <c r="J47" s="14"/>
      <c r="K47" s="14"/>
      <c r="L47" s="86"/>
      <c r="M47" s="14"/>
      <c r="N47" s="14"/>
      <c r="O47" s="14"/>
      <c r="P47" s="14"/>
      <c r="Q47" s="14"/>
      <c r="R47" s="14"/>
      <c r="S47" s="14"/>
      <c r="T47" s="14"/>
      <c r="U47" s="14"/>
    </row>
    <row r="48" spans="2:21" s="68" customFormat="1" ht="15" customHeight="1">
      <c r="B48" s="32" t="s">
        <v>9</v>
      </c>
      <c r="C48" s="594">
        <v>256</v>
      </c>
      <c r="D48" s="610">
        <v>64</v>
      </c>
      <c r="E48" s="594">
        <v>376</v>
      </c>
      <c r="F48" s="610">
        <v>33</v>
      </c>
      <c r="G48" s="89"/>
      <c r="H48" s="89"/>
      <c r="I48" s="89"/>
      <c r="J48" s="89"/>
      <c r="K48" s="89"/>
      <c r="L48" s="86"/>
      <c r="M48" s="89"/>
      <c r="N48" s="89"/>
      <c r="O48" s="89"/>
      <c r="P48" s="89"/>
      <c r="Q48" s="89"/>
      <c r="R48" s="89"/>
      <c r="S48" s="89"/>
      <c r="T48" s="89"/>
      <c r="U48" s="89"/>
    </row>
    <row r="49" spans="2:21" s="68" customFormat="1" ht="15" customHeight="1">
      <c r="B49" s="103" t="s">
        <v>108</v>
      </c>
      <c r="C49" s="95">
        <f>SUM(C46:C48)</f>
        <v>256</v>
      </c>
      <c r="D49" s="12">
        <f>SUM(D46:D48)</f>
        <v>66</v>
      </c>
      <c r="E49" s="95">
        <f>SUM(E46:E48)</f>
        <v>493</v>
      </c>
      <c r="F49" s="12">
        <f>SUM(F46:F48)</f>
        <v>220</v>
      </c>
      <c r="G49" s="14"/>
      <c r="H49" s="14"/>
      <c r="I49" s="14"/>
      <c r="J49" s="14"/>
      <c r="K49" s="14"/>
      <c r="L49" s="86"/>
      <c r="M49" s="14"/>
      <c r="N49" s="14"/>
      <c r="O49" s="14"/>
      <c r="P49" s="14"/>
      <c r="Q49" s="14"/>
      <c r="R49" s="14"/>
      <c r="S49" s="14"/>
      <c r="T49" s="14"/>
      <c r="U49" s="14"/>
    </row>
    <row r="50" spans="2:21" s="68" customFormat="1" ht="15" customHeight="1">
      <c r="B50" s="104"/>
      <c r="C50" s="105"/>
      <c r="D50" s="10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2:21" s="68" customFormat="1" ht="15" customHeight="1">
      <c r="B51" s="104"/>
      <c r="C51" s="105"/>
      <c r="D51" s="105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2:21" ht="15" customHeight="1">
      <c r="B52" s="11" t="s">
        <v>112</v>
      </c>
      <c r="C52" s="81"/>
      <c r="D52" s="81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</row>
    <row r="53" spans="2:21" s="68" customFormat="1">
      <c r="B53" s="83" t="s">
        <v>105</v>
      </c>
      <c r="C53" s="97">
        <v>2016</v>
      </c>
      <c r="D53" s="97">
        <v>2017</v>
      </c>
      <c r="E53" s="97">
        <v>2018</v>
      </c>
      <c r="F53" s="98">
        <v>2019</v>
      </c>
      <c r="G53" s="86"/>
      <c r="H53" s="85"/>
      <c r="I53" s="86"/>
      <c r="J53" s="85"/>
      <c r="K53" s="85"/>
      <c r="L53" s="85"/>
      <c r="M53" s="85"/>
      <c r="N53" s="85"/>
      <c r="O53" s="86"/>
      <c r="P53" s="85"/>
      <c r="Q53" s="85"/>
      <c r="R53" s="85"/>
      <c r="S53" s="86"/>
      <c r="T53" s="85"/>
      <c r="U53" s="85"/>
    </row>
    <row r="54" spans="2:21" s="68" customFormat="1" ht="15" customHeight="1">
      <c r="B54" s="74" t="s">
        <v>106</v>
      </c>
      <c r="C54" s="592">
        <v>0</v>
      </c>
      <c r="D54" s="43">
        <v>1</v>
      </c>
      <c r="E54" s="43">
        <v>1</v>
      </c>
      <c r="F54" s="44">
        <v>1</v>
      </c>
      <c r="G54" s="86"/>
      <c r="H54" s="89"/>
      <c r="I54" s="86"/>
      <c r="J54" s="89"/>
      <c r="K54" s="89"/>
      <c r="L54" s="89"/>
      <c r="M54" s="86"/>
      <c r="N54" s="86"/>
      <c r="O54" s="89"/>
      <c r="P54" s="89"/>
      <c r="Q54" s="86"/>
      <c r="R54" s="86"/>
      <c r="S54" s="89"/>
      <c r="T54" s="89"/>
      <c r="U54" s="89"/>
    </row>
    <row r="55" spans="2:21" s="68" customFormat="1" ht="15" customHeight="1">
      <c r="B55" s="45" t="s">
        <v>107</v>
      </c>
      <c r="C55" s="44">
        <v>0</v>
      </c>
      <c r="D55" s="44">
        <v>14</v>
      </c>
      <c r="E55" s="44">
        <v>44</v>
      </c>
      <c r="F55" s="44">
        <v>42</v>
      </c>
      <c r="G55" s="86"/>
      <c r="H55" s="14"/>
      <c r="I55" s="86"/>
      <c r="J55" s="14"/>
      <c r="K55" s="14"/>
      <c r="L55" s="14"/>
      <c r="M55" s="86"/>
      <c r="N55" s="86"/>
      <c r="O55" s="14"/>
      <c r="P55" s="14"/>
      <c r="Q55" s="86"/>
      <c r="R55" s="86"/>
      <c r="S55" s="14"/>
      <c r="T55" s="14"/>
      <c r="U55" s="14"/>
    </row>
    <row r="56" spans="2:21" s="68" customFormat="1" ht="15" customHeight="1">
      <c r="B56" s="45" t="s">
        <v>9</v>
      </c>
      <c r="C56" s="610">
        <v>0</v>
      </c>
      <c r="D56" s="610">
        <v>19</v>
      </c>
      <c r="E56" s="610">
        <v>230</v>
      </c>
      <c r="F56" s="610">
        <v>64</v>
      </c>
      <c r="G56" s="86"/>
      <c r="H56" s="89"/>
      <c r="I56" s="86"/>
      <c r="J56" s="89"/>
      <c r="K56" s="89"/>
      <c r="L56" s="89"/>
      <c r="M56" s="86"/>
      <c r="N56" s="86"/>
      <c r="O56" s="89"/>
      <c r="P56" s="89"/>
      <c r="Q56" s="86"/>
      <c r="R56" s="86"/>
      <c r="S56" s="89"/>
      <c r="T56" s="89"/>
      <c r="U56" s="89"/>
    </row>
    <row r="57" spans="2:21" s="68" customFormat="1" ht="15" customHeight="1">
      <c r="B57" s="78" t="s">
        <v>108</v>
      </c>
      <c r="C57" s="12">
        <f>SUM(C54:C56)</f>
        <v>0</v>
      </c>
      <c r="D57" s="12">
        <f>SUM(D54:D56)</f>
        <v>34</v>
      </c>
      <c r="E57" s="12">
        <f>SUM(E54:E56)</f>
        <v>275</v>
      </c>
      <c r="F57" s="12">
        <f>SUM(F54:F56)</f>
        <v>107</v>
      </c>
      <c r="G57" s="86"/>
      <c r="H57" s="14"/>
      <c r="I57" s="86"/>
      <c r="J57" s="14"/>
      <c r="K57" s="14"/>
      <c r="L57" s="14"/>
      <c r="M57" s="86"/>
      <c r="N57" s="86"/>
      <c r="O57" s="14"/>
      <c r="P57" s="14"/>
      <c r="Q57" s="86"/>
      <c r="R57" s="86"/>
      <c r="S57" s="14"/>
      <c r="T57" s="14"/>
      <c r="U57" s="14"/>
    </row>
    <row r="58" spans="2:21" s="68" customFormat="1" ht="15" customHeight="1">
      <c r="B58" s="104"/>
      <c r="C58" s="105"/>
      <c r="D58" s="105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s="68" customFormat="1" ht="15" customHeight="1">
      <c r="B59" s="674" t="s">
        <v>523</v>
      </c>
      <c r="C59" s="674"/>
      <c r="D59" s="674"/>
      <c r="E59" s="674"/>
      <c r="F59" s="674"/>
      <c r="G59" s="674"/>
      <c r="H59" s="674"/>
      <c r="I59" s="674"/>
      <c r="J59" s="674"/>
      <c r="K59" s="674"/>
      <c r="L59" s="674"/>
      <c r="M59" s="674"/>
      <c r="N59" s="674"/>
      <c r="O59" s="674"/>
      <c r="P59" s="14"/>
      <c r="Q59" s="14"/>
      <c r="R59" s="14"/>
      <c r="S59" s="14"/>
      <c r="T59" s="14"/>
      <c r="U59" s="14"/>
    </row>
    <row r="60" spans="2:21" hidden="1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</sheetData>
  <mergeCells count="9">
    <mergeCell ref="B59:O59"/>
    <mergeCell ref="B7:P7"/>
    <mergeCell ref="B8:P8"/>
    <mergeCell ref="R9:T9"/>
    <mergeCell ref="B28:B29"/>
    <mergeCell ref="C28:C29"/>
    <mergeCell ref="D28:D29"/>
    <mergeCell ref="E28:E29"/>
    <mergeCell ref="F28:F29"/>
  </mergeCells>
  <hyperlinks>
    <hyperlink ref="S7" location="capa!A1" display="Página Inicial" xr:uid="{00000000-0004-0000-0300-000000000000}"/>
    <hyperlink ref="R9" location="'gráfico Resumo'!A1" display="Gráficos " xr:uid="{00000000-0004-0000-0300-000001000000}"/>
  </hyperlinks>
  <pageMargins left="0.25" right="0.25" top="0.75" bottom="0.75" header="0.51180555555555496" footer="0.51180555555555496"/>
  <pageSetup paperSize="9" firstPageNumber="0" orientation="landscape" horizontalDpi="300" verticalDpi="300"/>
  <ignoredErrors>
    <ignoredError sqref="C57:F57 C17:F17 C24:F24 C41:F41 C49:F49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70"/>
  <sheetViews>
    <sheetView showGridLines="0" showRowColHeaders="0" topLeftCell="A46" zoomScaleNormal="100" workbookViewId="0">
      <selection activeCell="Q8" sqref="Q8"/>
    </sheetView>
  </sheetViews>
  <sheetFormatPr defaultColWidth="0" defaultRowHeight="15" zeroHeight="1"/>
  <cols>
    <col min="1" max="1" width="3.7109375" style="66" customWidth="1"/>
    <col min="2" max="20" width="9.140625" style="66" customWidth="1"/>
    <col min="21" max="1025" width="9.140625" style="66" hidden="1" customWidth="1"/>
    <col min="1026" max="16384" width="9.140625" hidden="1"/>
  </cols>
  <sheetData>
    <row r="1" spans="1:18"/>
    <row r="2" spans="1:18"/>
    <row r="3" spans="1:18"/>
    <row r="4" spans="1:18"/>
    <row r="5" spans="1:18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>
      <c r="A6" s="106"/>
      <c r="B6" s="69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69"/>
      <c r="O6" s="69"/>
      <c r="P6" s="69"/>
      <c r="Q6" s="69"/>
      <c r="R6" s="69"/>
    </row>
    <row r="7" spans="1:18" ht="18.75">
      <c r="A7" s="106"/>
      <c r="B7" s="69"/>
      <c r="C7" s="657" t="s">
        <v>113</v>
      </c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9"/>
      <c r="O7" s="69"/>
      <c r="P7" s="69"/>
      <c r="Q7" s="69"/>
      <c r="R7" s="69"/>
    </row>
    <row r="8" spans="1:18" ht="16.5">
      <c r="A8" s="106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108" t="s">
        <v>2</v>
      </c>
      <c r="R8" s="69"/>
    </row>
    <row r="9" spans="1:18" s="68" customFormat="1" ht="16.5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9"/>
      <c r="R9" s="106"/>
    </row>
    <row r="10" spans="1:18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ht="15.75">
      <c r="B11" s="11" t="s">
        <v>114</v>
      </c>
      <c r="C11" s="67"/>
      <c r="D11" s="67"/>
      <c r="E11" s="67"/>
      <c r="F11" s="67"/>
      <c r="G11" s="67"/>
      <c r="H11" s="67"/>
      <c r="I11" s="67"/>
      <c r="J11" s="67"/>
      <c r="K11" s="11" t="s">
        <v>115</v>
      </c>
      <c r="L11" s="67"/>
      <c r="M11" s="67"/>
      <c r="N11" s="67"/>
      <c r="O11" s="67"/>
      <c r="P11" s="67"/>
      <c r="Q11" s="67"/>
      <c r="R11" s="67"/>
    </row>
    <row r="12" spans="1:18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8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18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18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1:1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2:18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2:18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2:18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2:18"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2:18"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2:18"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2:18"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2:18"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2:18"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2:18"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8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18"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2:18" ht="15.75">
      <c r="B29" s="21" t="s">
        <v>116</v>
      </c>
      <c r="C29" s="67"/>
      <c r="D29" s="67"/>
      <c r="E29" s="67"/>
      <c r="F29" s="67"/>
      <c r="G29" s="67"/>
      <c r="H29" s="67"/>
      <c r="I29" s="67"/>
      <c r="J29" s="67"/>
      <c r="K29" s="11" t="s">
        <v>117</v>
      </c>
      <c r="L29" s="67"/>
      <c r="M29" s="67"/>
      <c r="N29" s="67"/>
      <c r="O29" s="67"/>
      <c r="P29" s="67"/>
      <c r="Q29" s="67"/>
      <c r="R29" s="67"/>
    </row>
    <row r="30" spans="2:18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8"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18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2:18"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2:18"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2:18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2:18"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 ht="15.75">
      <c r="B47" s="21" t="s">
        <v>118</v>
      </c>
      <c r="C47" s="67"/>
      <c r="D47" s="67"/>
      <c r="E47" s="67"/>
      <c r="F47" s="67"/>
      <c r="G47" s="67"/>
      <c r="H47" s="67"/>
      <c r="I47" s="67"/>
      <c r="J47" s="67"/>
      <c r="K47" s="11" t="s">
        <v>119</v>
      </c>
      <c r="L47" s="67"/>
      <c r="M47" s="67"/>
      <c r="N47" s="67"/>
      <c r="O47" s="67"/>
      <c r="P47" s="67"/>
      <c r="Q47" s="67"/>
      <c r="R47" s="67"/>
    </row>
    <row r="48" spans="2:18"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18"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2:18"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2:18"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2:18"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2:18"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>
      <c r="B64" s="67"/>
      <c r="C64" s="67"/>
    </row>
    <row r="65"/>
    <row r="66" hidden="1"/>
    <row r="67" hidden="1"/>
    <row r="68" hidden="1"/>
    <row r="69" hidden="1"/>
    <row r="70" hidden="1"/>
  </sheetData>
  <mergeCells count="1">
    <mergeCell ref="C7:M7"/>
  </mergeCells>
  <hyperlinks>
    <hyperlink ref="Q8" location="capa!A1" display="Página Inicial" xr:uid="{00000000-0004-0000-04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88"/>
  <sheetViews>
    <sheetView showGridLines="0" showRowColHeaders="0" topLeftCell="A103" zoomScale="90" zoomScaleNormal="90" workbookViewId="0">
      <selection activeCell="AB9" sqref="AB9:AF9"/>
    </sheetView>
  </sheetViews>
  <sheetFormatPr defaultColWidth="0" defaultRowHeight="15" zeroHeight="1"/>
  <cols>
    <col min="1" max="1" width="3.7109375" style="601" customWidth="1"/>
    <col min="2" max="2" width="46.140625" style="601" customWidth="1"/>
    <col min="3" max="3" width="20" style="601" customWidth="1"/>
    <col min="4" max="4" width="25" style="601" customWidth="1"/>
    <col min="5" max="5" width="5.42578125" style="600" customWidth="1"/>
    <col min="6" max="6" width="4.42578125" style="600" customWidth="1"/>
    <col min="7" max="8" width="5.42578125" style="600" customWidth="1"/>
    <col min="9" max="30" width="4.7109375" style="600" customWidth="1"/>
    <col min="31" max="31" width="4.140625" style="600" customWidth="1"/>
    <col min="32" max="32" width="5" style="600" customWidth="1"/>
    <col min="33" max="34" width="9.140625" style="601" customWidth="1"/>
    <col min="35" max="1029" width="9.140625" style="601" hidden="1" customWidth="1"/>
    <col min="1030" max="16384" width="9.140625" style="601" hidden="1"/>
  </cols>
  <sheetData>
    <row r="1" spans="1:32" customFormat="1">
      <c r="B1" s="4"/>
      <c r="C1" s="4"/>
      <c r="D1" s="4"/>
      <c r="E1" s="111"/>
      <c r="F1" s="111"/>
      <c r="G1" s="111"/>
      <c r="H1" s="111"/>
      <c r="I1" s="111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</row>
    <row r="2" spans="1:32" customFormat="1" ht="12.75" customHeight="1">
      <c r="B2" s="4"/>
      <c r="C2" s="4"/>
      <c r="D2" s="4"/>
      <c r="E2" s="111"/>
      <c r="F2" s="111"/>
      <c r="G2" s="111"/>
      <c r="H2" s="111"/>
      <c r="I2" s="111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</row>
    <row r="3" spans="1:32" customFormat="1">
      <c r="B3" s="4"/>
      <c r="C3" s="4"/>
      <c r="D3" s="4"/>
      <c r="E3" s="111"/>
      <c r="F3" s="111"/>
      <c r="G3" s="111"/>
      <c r="H3" s="111"/>
      <c r="I3" s="111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1:32" customFormat="1">
      <c r="B4" s="4"/>
      <c r="C4" s="4"/>
      <c r="D4" s="4"/>
      <c r="E4" s="111"/>
      <c r="F4" s="111"/>
      <c r="G4" s="111"/>
      <c r="H4" s="111"/>
      <c r="I4" s="111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1:32" customFormat="1" ht="15.75">
      <c r="B5" s="4"/>
      <c r="C5" s="4"/>
      <c r="D5" s="4"/>
      <c r="E5" s="111"/>
      <c r="F5" s="111"/>
      <c r="G5" s="111"/>
      <c r="H5" s="111"/>
      <c r="I5" s="111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1"/>
      <c r="Y5" s="112"/>
      <c r="Z5" s="110"/>
      <c r="AA5" s="113"/>
      <c r="AB5" s="113"/>
      <c r="AC5" s="113"/>
      <c r="AD5" s="112"/>
      <c r="AE5" s="112"/>
      <c r="AF5" s="112"/>
    </row>
    <row r="6" spans="1:32" customFormat="1" ht="15.75">
      <c r="A6" s="114"/>
      <c r="B6" s="7"/>
      <c r="C6" s="7"/>
      <c r="D6" s="7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7"/>
      <c r="AA6" s="117"/>
      <c r="AB6" s="118"/>
      <c r="AC6" s="118"/>
      <c r="AD6" s="116"/>
      <c r="AE6" s="116"/>
      <c r="AF6" s="116"/>
    </row>
    <row r="7" spans="1:32" customFormat="1" ht="18.75">
      <c r="A7" s="114"/>
      <c r="B7" s="7"/>
      <c r="C7" s="657" t="s">
        <v>120</v>
      </c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57"/>
      <c r="O7" s="591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8"/>
      <c r="AB7" s="115"/>
      <c r="AC7" s="115"/>
      <c r="AD7" s="115"/>
      <c r="AE7" s="115"/>
      <c r="AF7" s="115"/>
    </row>
    <row r="8" spans="1:32" customFormat="1" ht="18.75">
      <c r="A8" s="114"/>
      <c r="B8" s="7"/>
      <c r="C8" s="657" t="s">
        <v>121</v>
      </c>
      <c r="D8" s="657"/>
      <c r="E8" s="657"/>
      <c r="F8" s="657"/>
      <c r="G8" s="657"/>
      <c r="H8" s="657"/>
      <c r="I8" s="657"/>
      <c r="J8" s="657"/>
      <c r="K8" s="657"/>
      <c r="L8" s="657"/>
      <c r="M8" s="657"/>
      <c r="N8" s="657"/>
      <c r="O8" s="591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</row>
    <row r="9" spans="1:32" customFormat="1" ht="16.5">
      <c r="A9" s="114"/>
      <c r="B9" s="7"/>
      <c r="C9" s="7"/>
      <c r="D9" s="7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680" t="s">
        <v>2</v>
      </c>
      <c r="AC9" s="680"/>
      <c r="AD9" s="680"/>
      <c r="AE9" s="680"/>
      <c r="AF9" s="680"/>
    </row>
    <row r="10" spans="1:32" s="6" customFormat="1"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</row>
    <row r="11" spans="1:32" s="6" customFormat="1"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</row>
    <row r="12" spans="1:32" customFormat="1" ht="15.75">
      <c r="B12" s="120" t="s">
        <v>122</v>
      </c>
      <c r="C12" s="120"/>
      <c r="D12" s="1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</row>
    <row r="13" spans="1:32" customFormat="1" ht="15.75" customHeight="1">
      <c r="B13" s="679" t="s">
        <v>123</v>
      </c>
      <c r="C13" s="679"/>
      <c r="D13" s="679"/>
      <c r="E13" s="679"/>
      <c r="F13" s="679"/>
      <c r="G13" s="679"/>
      <c r="H13" s="102"/>
      <c r="I13" s="102"/>
      <c r="J13" s="102"/>
      <c r="K13" s="102"/>
      <c r="L13" s="102"/>
      <c r="M13" s="102"/>
      <c r="N13" s="102"/>
      <c r="O13" s="102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</row>
    <row r="14" spans="1:32" customFormat="1" ht="10.5" customHeight="1">
      <c r="B14" s="679"/>
      <c r="C14" s="679"/>
      <c r="D14" s="679"/>
      <c r="E14" s="679"/>
      <c r="F14" s="679"/>
      <c r="G14" s="679"/>
      <c r="H14" s="102"/>
      <c r="I14" s="102"/>
      <c r="J14" s="102"/>
      <c r="K14" s="102"/>
      <c r="L14" s="102"/>
      <c r="M14" s="102"/>
      <c r="N14" s="102"/>
      <c r="O14" s="102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</row>
    <row r="15" spans="1:32" s="6" customFormat="1" ht="10.5" customHeight="1">
      <c r="B15" s="593"/>
      <c r="C15" s="593"/>
      <c r="D15" s="593"/>
      <c r="E15" s="593"/>
      <c r="F15" s="593"/>
      <c r="G15" s="593"/>
      <c r="H15" s="102"/>
      <c r="I15" s="102"/>
      <c r="J15" s="102"/>
      <c r="K15" s="102"/>
      <c r="L15" s="102"/>
      <c r="M15" s="102"/>
      <c r="N15" s="102"/>
      <c r="O15" s="102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</row>
    <row r="16" spans="1:32" customFormat="1" ht="15.75" customHeight="1">
      <c r="B16" s="678" t="s">
        <v>515</v>
      </c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</row>
    <row r="17" spans="2:32" customFormat="1" ht="15" customHeight="1">
      <c r="B17" s="678"/>
      <c r="C17" s="678"/>
      <c r="D17" s="678"/>
      <c r="E17" s="678"/>
      <c r="F17" s="678"/>
      <c r="G17" s="678"/>
      <c r="H17" s="678"/>
      <c r="I17" s="678"/>
      <c r="J17" s="678"/>
      <c r="K17" s="678"/>
      <c r="L17" s="678"/>
      <c r="M17" s="678"/>
      <c r="N17" s="678"/>
      <c r="O17" s="678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</row>
    <row r="18" spans="2:32" customFormat="1" ht="15.75">
      <c r="B18" s="124"/>
      <c r="C18" s="124"/>
      <c r="D18" s="121"/>
      <c r="E18" s="122"/>
      <c r="F18" s="122"/>
      <c r="G18" s="102"/>
      <c r="H18" s="102"/>
      <c r="I18" s="102"/>
      <c r="J18" s="102"/>
      <c r="K18" s="102"/>
      <c r="L18" s="102"/>
      <c r="M18" s="102"/>
      <c r="N18" s="102"/>
      <c r="O18" s="102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</row>
    <row r="19" spans="2:32" customFormat="1" ht="15.75">
      <c r="B19" s="121" t="s">
        <v>514</v>
      </c>
      <c r="C19" s="121"/>
      <c r="D19" s="121"/>
      <c r="E19" s="122"/>
      <c r="F19" s="122"/>
      <c r="G19" s="102"/>
      <c r="H19" s="102"/>
      <c r="I19" s="102"/>
      <c r="J19" s="102"/>
      <c r="K19" s="102"/>
      <c r="L19" s="102"/>
      <c r="M19" s="102"/>
      <c r="N19" s="102"/>
      <c r="O19" s="102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</row>
    <row r="20" spans="2:32" customFormat="1" ht="15.75">
      <c r="B20" s="125" t="s">
        <v>124</v>
      </c>
      <c r="C20" s="125"/>
      <c r="D20" s="121"/>
      <c r="E20" s="122"/>
      <c r="F20" s="122"/>
      <c r="G20" s="102"/>
      <c r="H20" s="102"/>
      <c r="I20" s="102"/>
      <c r="J20" s="102"/>
      <c r="K20" s="102"/>
      <c r="L20" s="102"/>
      <c r="M20" s="102"/>
      <c r="N20" s="102"/>
      <c r="O20" s="102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</row>
    <row r="21" spans="2:32" customFormat="1" ht="15.75">
      <c r="B21" s="125" t="s">
        <v>125</v>
      </c>
      <c r="C21" s="125"/>
      <c r="D21" s="121"/>
      <c r="E21" s="122"/>
      <c r="F21" s="122"/>
      <c r="G21" s="102"/>
      <c r="H21" s="102"/>
      <c r="I21" s="102"/>
      <c r="J21" s="102"/>
      <c r="K21" s="102"/>
      <c r="L21" s="102"/>
      <c r="M21" s="102"/>
      <c r="N21" s="102"/>
      <c r="O21" s="102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</row>
    <row r="22" spans="2:32" customFormat="1" ht="15.75">
      <c r="B22" s="126">
        <v>2016</v>
      </c>
      <c r="C22" s="127">
        <v>2017</v>
      </c>
      <c r="D22" s="128">
        <v>2018</v>
      </c>
      <c r="E22" s="128">
        <v>2019</v>
      </c>
      <c r="F22" s="129"/>
      <c r="G22" s="111"/>
      <c r="H22" s="111"/>
      <c r="I22" s="111"/>
      <c r="J22" s="111"/>
      <c r="K22" s="111"/>
      <c r="L22" s="111"/>
      <c r="M22" s="111"/>
      <c r="N22" s="102"/>
      <c r="O22" s="102"/>
      <c r="P22" s="102"/>
      <c r="Q22" s="102"/>
      <c r="R22" s="102"/>
      <c r="S22" s="102"/>
      <c r="T22" s="102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</row>
    <row r="23" spans="2:32" customFormat="1" ht="15.75">
      <c r="B23" s="11">
        <f>(G109+H109)/2</f>
        <v>133</v>
      </c>
      <c r="C23" s="11">
        <f>(N109+O109)/2</f>
        <v>365</v>
      </c>
      <c r="D23" s="81">
        <f>(U109+V109)/2</f>
        <v>563.5</v>
      </c>
      <c r="E23" s="81">
        <f>(AB109+AC109)/2</f>
        <v>605</v>
      </c>
      <c r="F23" s="102"/>
      <c r="G23" s="111"/>
      <c r="H23" s="111"/>
      <c r="I23" s="111"/>
      <c r="J23" s="111"/>
      <c r="K23" s="111"/>
      <c r="L23" s="111"/>
      <c r="M23" s="111"/>
      <c r="N23" s="102"/>
      <c r="O23" s="102"/>
      <c r="P23" s="102"/>
      <c r="Q23" s="102"/>
      <c r="R23" s="102"/>
      <c r="S23" s="102"/>
      <c r="T23" s="102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</row>
    <row r="24" spans="2:32" customFormat="1" ht="15.75">
      <c r="B24" s="125"/>
      <c r="C24" s="125"/>
      <c r="D24" s="121"/>
      <c r="E24" s="122"/>
      <c r="F24" s="12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</row>
    <row r="25" spans="2:32" customFormat="1" ht="19.5" customHeight="1">
      <c r="B25" s="678" t="s">
        <v>126</v>
      </c>
      <c r="C25" s="678"/>
      <c r="D25" s="678"/>
      <c r="E25" s="123"/>
      <c r="F25" s="123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</row>
    <row r="26" spans="2:32" customFormat="1" ht="15.75">
      <c r="B26" s="124"/>
      <c r="C26" s="124"/>
      <c r="D26" s="121"/>
      <c r="E26" s="122"/>
      <c r="F26" s="12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</row>
    <row r="27" spans="2:32" customFormat="1" ht="15.75">
      <c r="B27" s="121" t="s">
        <v>127</v>
      </c>
      <c r="C27" s="121"/>
      <c r="D27" s="11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2:32" customFormat="1" ht="15.75">
      <c r="B28" s="125" t="s">
        <v>128</v>
      </c>
      <c r="C28" s="125"/>
      <c r="D28" s="11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2:32" customFormat="1" ht="15.75">
      <c r="B29" s="125" t="s">
        <v>129</v>
      </c>
      <c r="C29" s="125"/>
      <c r="D29" s="11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</row>
    <row r="30" spans="2:32" customFormat="1" ht="15.75">
      <c r="B30" s="126">
        <v>2016</v>
      </c>
      <c r="C30" s="127">
        <v>2017</v>
      </c>
      <c r="D30" s="128">
        <v>2018</v>
      </c>
      <c r="E30" s="128">
        <v>2019</v>
      </c>
      <c r="F30" s="129"/>
      <c r="G30" s="111"/>
      <c r="H30" s="111"/>
      <c r="I30" s="111"/>
      <c r="J30" s="111"/>
      <c r="K30" s="111"/>
      <c r="L30" s="111"/>
      <c r="M30" s="111"/>
      <c r="N30" s="102"/>
      <c r="O30" s="102"/>
      <c r="P30" s="102"/>
      <c r="Q30" s="102"/>
      <c r="R30" s="102"/>
      <c r="S30" s="102"/>
      <c r="T30" s="102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</row>
    <row r="31" spans="2:32" customFormat="1" ht="15.75">
      <c r="B31" s="130">
        <f>I109</f>
        <v>0</v>
      </c>
      <c r="C31" s="130">
        <f>P109</f>
        <v>2</v>
      </c>
      <c r="D31" s="81">
        <f>W109</f>
        <v>117</v>
      </c>
      <c r="E31" s="81">
        <f>AD109</f>
        <v>187</v>
      </c>
      <c r="F31" s="102"/>
      <c r="G31" s="111"/>
      <c r="H31" s="111"/>
      <c r="I31" s="111"/>
      <c r="J31" s="111"/>
      <c r="K31" s="111"/>
      <c r="L31" s="111"/>
      <c r="M31" s="111"/>
      <c r="N31" s="102"/>
      <c r="O31" s="102"/>
      <c r="P31" s="102"/>
      <c r="Q31" s="102"/>
      <c r="R31" s="102"/>
      <c r="S31" s="102"/>
      <c r="T31" s="102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</row>
    <row r="32" spans="2:32" s="6" customFormat="1" ht="15.75">
      <c r="B32" s="65"/>
      <c r="C32" s="65"/>
      <c r="D32" s="131"/>
      <c r="E32" s="132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</row>
    <row r="33" spans="2:32" customFormat="1" ht="15.75">
      <c r="B33" s="133" t="s">
        <v>516</v>
      </c>
      <c r="C33" s="133"/>
      <c r="D33" s="81"/>
      <c r="E33" s="81"/>
      <c r="F33" s="102"/>
      <c r="G33" s="102"/>
      <c r="H33" s="102"/>
      <c r="I33" s="102"/>
      <c r="J33" s="102"/>
      <c r="K33" s="102"/>
      <c r="L33" s="102"/>
      <c r="M33" s="102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2:32" customFormat="1" ht="15.75">
      <c r="B34" s="134" t="s">
        <v>130</v>
      </c>
      <c r="C34" s="134"/>
      <c r="D34" s="81"/>
      <c r="E34" s="81"/>
      <c r="F34" s="102"/>
      <c r="G34" s="102"/>
      <c r="H34" s="102"/>
      <c r="I34" s="102"/>
      <c r="J34" s="102"/>
      <c r="K34" s="102"/>
      <c r="L34" s="102"/>
      <c r="M34" s="102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</row>
    <row r="35" spans="2:32" customFormat="1" ht="15.75">
      <c r="B35" s="126">
        <v>2016</v>
      </c>
      <c r="C35" s="127">
        <v>2017</v>
      </c>
      <c r="D35" s="128">
        <v>2018</v>
      </c>
      <c r="E35" s="128">
        <v>2019</v>
      </c>
      <c r="F35" s="129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</row>
    <row r="36" spans="2:32" customFormat="1" ht="15.75">
      <c r="B36" s="11">
        <f>(G108+H108)/2</f>
        <v>20</v>
      </c>
      <c r="C36" s="11">
        <f>(N108+O108)/2</f>
        <v>34</v>
      </c>
      <c r="D36" s="81">
        <f>(U108+V108)/2</f>
        <v>49</v>
      </c>
      <c r="E36" s="81">
        <f>(AB108+AC108)/2</f>
        <v>59</v>
      </c>
      <c r="F36" s="102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</row>
    <row r="37" spans="2:32" customFormat="1" ht="15.75">
      <c r="B37" s="11"/>
      <c r="C37" s="11"/>
      <c r="D37" s="11"/>
      <c r="E37" s="135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</row>
    <row r="38" spans="2:32" customFormat="1" ht="15.75">
      <c r="B38" s="133" t="s">
        <v>517</v>
      </c>
      <c r="C38" s="133"/>
      <c r="D38" s="11"/>
      <c r="E38" s="81"/>
      <c r="F38" s="102"/>
      <c r="G38" s="102"/>
      <c r="H38" s="102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</row>
    <row r="39" spans="2:32" customFormat="1" ht="16.5" customHeight="1">
      <c r="B39" s="678" t="s">
        <v>518</v>
      </c>
      <c r="C39" s="678"/>
      <c r="D39" s="678"/>
      <c r="E39" s="678"/>
      <c r="F39" s="678"/>
      <c r="G39" s="102"/>
      <c r="H39" s="102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</row>
    <row r="40" spans="2:32" customFormat="1" ht="15.75">
      <c r="B40" s="126">
        <v>2016</v>
      </c>
      <c r="C40" s="127">
        <v>2017</v>
      </c>
      <c r="D40" s="128">
        <v>2018</v>
      </c>
      <c r="E40" s="128">
        <v>2019</v>
      </c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</row>
    <row r="41" spans="2:32" customFormat="1" ht="15.75">
      <c r="B41" s="130">
        <f>(G105+H105)/2</f>
        <v>113</v>
      </c>
      <c r="C41" s="121">
        <f>(N105+O105)/2</f>
        <v>331</v>
      </c>
      <c r="D41" s="81">
        <f>(U105+V105)/2</f>
        <v>514.5</v>
      </c>
      <c r="E41" s="81">
        <f>(AB105+AC105)/2</f>
        <v>546</v>
      </c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2:32" customFormat="1" ht="15.75">
      <c r="B42" s="11"/>
      <c r="C42" s="11"/>
      <c r="D42" s="8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</row>
    <row r="43" spans="2:32" customFormat="1" ht="15.75">
      <c r="B43" s="133" t="s">
        <v>519</v>
      </c>
      <c r="C43" s="133"/>
      <c r="D43" s="81"/>
      <c r="E43" s="102"/>
      <c r="F43" s="102"/>
      <c r="G43" s="102"/>
      <c r="H43" s="102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2:32" customFormat="1" ht="18" customHeight="1">
      <c r="B44" s="678" t="s">
        <v>131</v>
      </c>
      <c r="C44" s="678"/>
      <c r="D44" s="81"/>
      <c r="E44" s="102"/>
      <c r="F44" s="102"/>
      <c r="G44" s="102"/>
      <c r="H44" s="102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2:32" customFormat="1" ht="15.75">
      <c r="B45" s="126">
        <v>2016</v>
      </c>
      <c r="C45" s="127">
        <v>2017</v>
      </c>
      <c r="D45" s="128">
        <v>2018</v>
      </c>
      <c r="E45" s="128">
        <v>2019</v>
      </c>
      <c r="F45" s="129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2:32" customFormat="1" ht="15.75">
      <c r="B46" s="11">
        <f>(G96+H96)/2</f>
        <v>52</v>
      </c>
      <c r="C46" s="11">
        <f>(N96+O96)/2</f>
        <v>173.5</v>
      </c>
      <c r="D46" s="81">
        <f>(U96+V96)/2</f>
        <v>282</v>
      </c>
      <c r="E46" s="81">
        <f>(AB96+AC96)/2</f>
        <v>316</v>
      </c>
      <c r="F46" s="102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2:32" customFormat="1" ht="15.75">
      <c r="B47" s="11"/>
      <c r="C47" s="11"/>
      <c r="D47" s="11"/>
      <c r="E47" s="81"/>
      <c r="F47" s="102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2:32" customFormat="1" ht="15.75">
      <c r="B48" s="133" t="s">
        <v>520</v>
      </c>
      <c r="C48" s="133"/>
      <c r="D48" s="11"/>
      <c r="E48" s="81"/>
      <c r="F48" s="102"/>
      <c r="G48" s="102"/>
      <c r="H48" s="102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2:32" customFormat="1" ht="16.5" customHeight="1">
      <c r="B49" s="678" t="s">
        <v>132</v>
      </c>
      <c r="C49" s="678"/>
      <c r="D49" s="11"/>
      <c r="E49" s="81"/>
      <c r="F49" s="102"/>
      <c r="G49" s="102"/>
      <c r="H49" s="102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2:32" customFormat="1" ht="15.75">
      <c r="B50" s="126">
        <v>2016</v>
      </c>
      <c r="C50" s="127">
        <v>2017</v>
      </c>
      <c r="D50" s="128">
        <v>2018</v>
      </c>
      <c r="E50" s="128">
        <v>2019</v>
      </c>
      <c r="F50" s="129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2:32" customFormat="1" ht="15.75">
      <c r="B51" s="11">
        <f>(G104+H104)/2</f>
        <v>61</v>
      </c>
      <c r="C51" s="11">
        <f>(N104+O104)/2</f>
        <v>157.5</v>
      </c>
      <c r="D51" s="81">
        <f>(U104+V104)/2</f>
        <v>232.5</v>
      </c>
      <c r="E51" s="81">
        <f>(AB104+AC104)/2</f>
        <v>230</v>
      </c>
      <c r="F51" s="102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</row>
    <row r="52" spans="2:32" customFormat="1" ht="15.75">
      <c r="B52" s="11"/>
      <c r="C52" s="11"/>
      <c r="D52" s="81"/>
      <c r="E52" s="81"/>
      <c r="F52" s="102"/>
      <c r="G52" s="102"/>
      <c r="H52" s="102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</row>
    <row r="53" spans="2:32" customFormat="1" ht="15.75">
      <c r="B53" s="11"/>
      <c r="C53" s="11"/>
      <c r="D53" s="81"/>
      <c r="E53" s="135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:32" customFormat="1" ht="15.75">
      <c r="B54" s="133" t="s">
        <v>133</v>
      </c>
      <c r="C54" s="133"/>
      <c r="D54" s="81"/>
      <c r="E54" s="81"/>
      <c r="F54" s="102"/>
      <c r="G54" s="102"/>
      <c r="H54" s="102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:32" customFormat="1" ht="15.75" customHeight="1">
      <c r="B55" s="678" t="s">
        <v>521</v>
      </c>
      <c r="C55" s="678"/>
      <c r="D55" s="678"/>
      <c r="E55" s="678"/>
      <c r="F55" s="678"/>
      <c r="G55" s="102"/>
      <c r="H55" s="102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</row>
    <row r="56" spans="2:32" customFormat="1" ht="15.75">
      <c r="B56" s="126">
        <v>2016</v>
      </c>
      <c r="C56" s="127">
        <v>2017</v>
      </c>
      <c r="D56" s="128">
        <v>2018</v>
      </c>
      <c r="E56" s="128">
        <v>2019</v>
      </c>
      <c r="F56" s="129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</row>
    <row r="57" spans="2:32" customFormat="1" ht="15.75">
      <c r="B57" s="130">
        <f>I105</f>
        <v>0</v>
      </c>
      <c r="C57" s="121">
        <f>P105</f>
        <v>2</v>
      </c>
      <c r="D57" s="81">
        <f>W105</f>
        <v>117</v>
      </c>
      <c r="E57" s="81">
        <f>AD105</f>
        <v>173</v>
      </c>
      <c r="F57" s="102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</row>
    <row r="58" spans="2:32" customFormat="1" ht="15.75">
      <c r="B58" s="11"/>
      <c r="C58" s="11"/>
      <c r="D58" s="11"/>
      <c r="E58" s="135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:32" customFormat="1" ht="15.75">
      <c r="B59" s="133" t="s">
        <v>134</v>
      </c>
      <c r="C59" s="133"/>
      <c r="D59" s="11"/>
      <c r="E59" s="81"/>
      <c r="F59" s="102"/>
      <c r="G59" s="102"/>
      <c r="H59" s="102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</row>
    <row r="60" spans="2:32" customFormat="1" ht="15" customHeight="1">
      <c r="B60" s="678" t="s">
        <v>135</v>
      </c>
      <c r="C60" s="678"/>
      <c r="D60" s="11"/>
      <c r="E60" s="81"/>
      <c r="F60" s="102"/>
      <c r="G60" s="102"/>
      <c r="H60" s="102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</row>
    <row r="61" spans="2:32" customFormat="1" ht="15.75">
      <c r="B61" s="126">
        <v>2016</v>
      </c>
      <c r="C61" s="127">
        <v>2017</v>
      </c>
      <c r="D61" s="128">
        <v>2018</v>
      </c>
      <c r="E61" s="128">
        <v>2019</v>
      </c>
      <c r="F61" s="129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</row>
    <row r="62" spans="2:32" customFormat="1" ht="15.75">
      <c r="B62" s="11">
        <f>I96</f>
        <v>0</v>
      </c>
      <c r="C62" s="11">
        <f>P96</f>
        <v>0</v>
      </c>
      <c r="D62" s="81">
        <f>W96</f>
        <v>42</v>
      </c>
      <c r="E62" s="81">
        <f>AD96</f>
        <v>94</v>
      </c>
      <c r="F62" s="102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:32" customFormat="1" ht="15.75">
      <c r="B63" s="11"/>
      <c r="C63" s="11"/>
      <c r="D63" s="81"/>
      <c r="E63" s="81"/>
      <c r="F63" s="102"/>
      <c r="G63" s="102"/>
      <c r="H63" s="102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</row>
    <row r="64" spans="2:32" customFormat="1" ht="15.75">
      <c r="B64" s="133" t="s">
        <v>136</v>
      </c>
      <c r="C64" s="133"/>
      <c r="D64" s="81"/>
      <c r="E64" s="81"/>
      <c r="F64" s="102"/>
      <c r="G64" s="102"/>
      <c r="H64" s="102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</row>
    <row r="65" spans="2:32" customFormat="1" ht="15" customHeight="1">
      <c r="B65" s="678" t="s">
        <v>137</v>
      </c>
      <c r="C65" s="678"/>
      <c r="D65" s="81"/>
      <c r="E65" s="81"/>
      <c r="F65" s="102"/>
      <c r="G65" s="102"/>
      <c r="H65" s="102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</row>
    <row r="66" spans="2:32" customFormat="1" ht="15.75">
      <c r="B66" s="126">
        <v>2016</v>
      </c>
      <c r="C66" s="127">
        <v>2017</v>
      </c>
      <c r="D66" s="128">
        <v>2018</v>
      </c>
      <c r="E66" s="128">
        <v>2019</v>
      </c>
      <c r="F66" s="129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</row>
    <row r="67" spans="2:32" customFormat="1" ht="15.75">
      <c r="B67" s="11">
        <f>I104</f>
        <v>0</v>
      </c>
      <c r="C67" s="11">
        <f>P104</f>
        <v>2</v>
      </c>
      <c r="D67" s="81">
        <f>W104</f>
        <v>75</v>
      </c>
      <c r="E67" s="81">
        <f>AD104</f>
        <v>79</v>
      </c>
      <c r="F67" s="102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</row>
    <row r="68" spans="2:32" customFormat="1" ht="15.75">
      <c r="B68" s="11"/>
      <c r="C68" s="11"/>
      <c r="D68" s="8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</row>
    <row r="69" spans="2:32" customFormat="1" ht="15.75">
      <c r="B69" s="133" t="s">
        <v>138</v>
      </c>
      <c r="C69" s="133"/>
      <c r="D69" s="81"/>
      <c r="E69" s="102"/>
      <c r="F69" s="102"/>
      <c r="G69" s="102"/>
      <c r="H69" s="102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</row>
    <row r="70" spans="2:32" customFormat="1" ht="14.25" customHeight="1">
      <c r="B70" s="678" t="s">
        <v>139</v>
      </c>
      <c r="C70" s="678"/>
      <c r="D70" s="81"/>
      <c r="E70" s="102"/>
      <c r="F70" s="102"/>
      <c r="G70" s="102"/>
      <c r="H70" s="102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</row>
    <row r="71" spans="2:32" customFormat="1" ht="15.75">
      <c r="B71" s="126">
        <v>2016</v>
      </c>
      <c r="C71" s="127">
        <v>2017</v>
      </c>
      <c r="D71" s="128">
        <v>2018</v>
      </c>
      <c r="E71" s="128">
        <v>2019</v>
      </c>
      <c r="F71" s="129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</row>
    <row r="72" spans="2:32" customFormat="1" ht="15.75">
      <c r="B72" s="11">
        <f>I108</f>
        <v>0</v>
      </c>
      <c r="C72" s="11">
        <f>P108</f>
        <v>0</v>
      </c>
      <c r="D72" s="81">
        <f>W108</f>
        <v>0</v>
      </c>
      <c r="E72" s="81">
        <f>AD108</f>
        <v>14</v>
      </c>
      <c r="F72" s="102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</row>
    <row r="73" spans="2:32" customFormat="1" ht="15.75">
      <c r="B73" s="11"/>
      <c r="C73" s="11"/>
      <c r="D73" s="11"/>
      <c r="E73" s="102"/>
      <c r="F73" s="102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</row>
    <row r="74" spans="2:32" customFormat="1" ht="15.75">
      <c r="B74" s="11"/>
      <c r="C74" s="11"/>
      <c r="D74" s="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</row>
    <row r="75" spans="2:32" customFormat="1" ht="15.75">
      <c r="B75" s="133" t="s">
        <v>140</v>
      </c>
      <c r="C75" s="11"/>
      <c r="D75" s="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</row>
    <row r="76" spans="2:32" customFormat="1" ht="15.75">
      <c r="B76" s="11"/>
      <c r="C76" s="11"/>
      <c r="D76" s="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</row>
    <row r="77" spans="2:32" customFormat="1" ht="15.75">
      <c r="B77" s="121" t="s">
        <v>141</v>
      </c>
      <c r="C77" s="11"/>
      <c r="D77" s="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</row>
    <row r="78" spans="2:32" customFormat="1" ht="15.75">
      <c r="B78" s="125" t="s">
        <v>142</v>
      </c>
      <c r="D78" s="125" t="s">
        <v>143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</row>
    <row r="79" spans="2:32" customFormat="1" ht="15.75">
      <c r="B79" s="125" t="s">
        <v>144</v>
      </c>
      <c r="C79" s="11"/>
      <c r="D79" s="125" t="s">
        <v>145</v>
      </c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</row>
    <row r="80" spans="2:32" customFormat="1" ht="15.75">
      <c r="B80" s="125"/>
      <c r="C80" s="11"/>
      <c r="D80" s="125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</row>
    <row r="81" spans="2:32" customFormat="1" ht="15.75">
      <c r="B81" s="126">
        <v>2016</v>
      </c>
      <c r="C81" s="136">
        <v>2017</v>
      </c>
      <c r="D81" s="136">
        <v>2018</v>
      </c>
      <c r="E81" s="126">
        <v>2019</v>
      </c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</row>
    <row r="82" spans="2:32" customFormat="1" ht="15.75">
      <c r="B82" s="11">
        <f>(J109+K109)</f>
        <v>0</v>
      </c>
      <c r="C82" s="81">
        <f>(Q109+R109)</f>
        <v>15</v>
      </c>
      <c r="D82" s="81">
        <f>(X109+Y109)</f>
        <v>45</v>
      </c>
      <c r="E82" s="81">
        <f>(AE109+AF109)</f>
        <v>43</v>
      </c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</row>
    <row r="83" spans="2:32" s="6" customFormat="1"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</row>
    <row r="84" spans="2:32" s="6" customFormat="1"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</row>
    <row r="85" spans="2:32" s="6" customFormat="1"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</row>
    <row r="86" spans="2:32" ht="15" customHeight="1">
      <c r="B86" s="598" t="s">
        <v>512</v>
      </c>
      <c r="C86" s="598"/>
      <c r="D86" s="598"/>
      <c r="E86" s="599"/>
      <c r="F86" s="599"/>
    </row>
    <row r="87" spans="2:32">
      <c r="B87" s="683" t="s">
        <v>5</v>
      </c>
      <c r="C87" s="684" t="s">
        <v>85</v>
      </c>
      <c r="D87" s="684" t="s">
        <v>6</v>
      </c>
      <c r="E87" s="681">
        <v>2016</v>
      </c>
      <c r="F87" s="681"/>
      <c r="G87" s="681"/>
      <c r="H87" s="681"/>
      <c r="I87" s="681"/>
      <c r="J87" s="681"/>
      <c r="K87" s="681"/>
      <c r="L87" s="682">
        <v>2017</v>
      </c>
      <c r="M87" s="682"/>
      <c r="N87" s="682"/>
      <c r="O87" s="682"/>
      <c r="P87" s="682"/>
      <c r="Q87" s="682"/>
      <c r="R87" s="682"/>
      <c r="S87" s="682">
        <v>2018</v>
      </c>
      <c r="T87" s="682"/>
      <c r="U87" s="682"/>
      <c r="V87" s="682"/>
      <c r="W87" s="682"/>
      <c r="X87" s="682"/>
      <c r="Y87" s="682"/>
      <c r="Z87" s="682">
        <v>2019</v>
      </c>
      <c r="AA87" s="682"/>
      <c r="AB87" s="682"/>
      <c r="AC87" s="682"/>
      <c r="AD87" s="682"/>
      <c r="AE87" s="682"/>
      <c r="AF87" s="682"/>
    </row>
    <row r="88" spans="2:32">
      <c r="B88" s="683"/>
      <c r="C88" s="684"/>
      <c r="D88" s="684"/>
      <c r="E88" s="602" t="s">
        <v>146</v>
      </c>
      <c r="F88" s="603" t="s">
        <v>147</v>
      </c>
      <c r="G88" s="604" t="s">
        <v>510</v>
      </c>
      <c r="H88" s="605" t="s">
        <v>511</v>
      </c>
      <c r="I88" s="605" t="s">
        <v>148</v>
      </c>
      <c r="J88" s="605" t="s">
        <v>149</v>
      </c>
      <c r="K88" s="605" t="s">
        <v>150</v>
      </c>
      <c r="L88" s="605" t="s">
        <v>146</v>
      </c>
      <c r="M88" s="605" t="s">
        <v>147</v>
      </c>
      <c r="N88" s="604" t="s">
        <v>510</v>
      </c>
      <c r="O88" s="605" t="s">
        <v>511</v>
      </c>
      <c r="P88" s="605" t="s">
        <v>148</v>
      </c>
      <c r="Q88" s="605" t="s">
        <v>149</v>
      </c>
      <c r="R88" s="605" t="s">
        <v>150</v>
      </c>
      <c r="S88" s="605" t="s">
        <v>146</v>
      </c>
      <c r="T88" s="605" t="s">
        <v>147</v>
      </c>
      <c r="U88" s="604" t="s">
        <v>510</v>
      </c>
      <c r="V88" s="605" t="s">
        <v>511</v>
      </c>
      <c r="W88" s="605" t="s">
        <v>148</v>
      </c>
      <c r="X88" s="604" t="s">
        <v>149</v>
      </c>
      <c r="Y88" s="604" t="s">
        <v>150</v>
      </c>
      <c r="Z88" s="604" t="s">
        <v>146</v>
      </c>
      <c r="AA88" s="604" t="s">
        <v>147</v>
      </c>
      <c r="AB88" s="604" t="s">
        <v>510</v>
      </c>
      <c r="AC88" s="604" t="s">
        <v>511</v>
      </c>
      <c r="AD88" s="606" t="s">
        <v>148</v>
      </c>
      <c r="AE88" s="604" t="s">
        <v>149</v>
      </c>
      <c r="AF88" s="605" t="s">
        <v>150</v>
      </c>
    </row>
    <row r="89" spans="2:32" ht="15" customHeight="1">
      <c r="B89" s="607" t="s">
        <v>19</v>
      </c>
      <c r="C89" s="608" t="s">
        <v>21</v>
      </c>
      <c r="D89" s="607" t="s">
        <v>23</v>
      </c>
      <c r="E89" s="595"/>
      <c r="F89" s="596"/>
      <c r="G89" s="597"/>
      <c r="H89" s="597"/>
      <c r="I89" s="597"/>
      <c r="J89" s="597"/>
      <c r="K89" s="597"/>
      <c r="L89" s="597">
        <v>30</v>
      </c>
      <c r="M89" s="597">
        <v>23</v>
      </c>
      <c r="N89" s="609">
        <v>23</v>
      </c>
      <c r="O89" s="597">
        <v>23</v>
      </c>
      <c r="P89" s="597">
        <v>0</v>
      </c>
      <c r="Q89" s="609">
        <v>0</v>
      </c>
      <c r="R89" s="597">
        <v>0</v>
      </c>
      <c r="S89" s="609">
        <v>30</v>
      </c>
      <c r="T89" s="597">
        <v>23</v>
      </c>
      <c r="U89" s="609">
        <v>41</v>
      </c>
      <c r="V89" s="597">
        <v>39</v>
      </c>
      <c r="W89" s="597">
        <v>1</v>
      </c>
      <c r="X89" s="609">
        <v>4</v>
      </c>
      <c r="Y89" s="597">
        <v>0</v>
      </c>
      <c r="Z89" s="609">
        <v>30</v>
      </c>
      <c r="AA89" s="597">
        <v>19</v>
      </c>
      <c r="AB89" s="609">
        <v>56</v>
      </c>
      <c r="AC89" s="597">
        <v>41</v>
      </c>
      <c r="AD89" s="597">
        <v>19</v>
      </c>
      <c r="AE89" s="610">
        <v>7</v>
      </c>
      <c r="AF89" s="611">
        <v>0</v>
      </c>
    </row>
    <row r="90" spans="2:32" ht="15" customHeight="1">
      <c r="B90" s="607" t="s">
        <v>22</v>
      </c>
      <c r="C90" s="608" t="s">
        <v>24</v>
      </c>
      <c r="D90" s="607" t="s">
        <v>23</v>
      </c>
      <c r="E90" s="595">
        <v>15</v>
      </c>
      <c r="F90" s="595">
        <v>10</v>
      </c>
      <c r="G90" s="610">
        <v>10</v>
      </c>
      <c r="H90" s="610">
        <v>10</v>
      </c>
      <c r="I90" s="610">
        <v>0</v>
      </c>
      <c r="J90" s="610">
        <v>0</v>
      </c>
      <c r="K90" s="610">
        <v>0</v>
      </c>
      <c r="L90" s="610">
        <v>15</v>
      </c>
      <c r="M90" s="610">
        <v>8</v>
      </c>
      <c r="N90" s="609">
        <v>18</v>
      </c>
      <c r="O90" s="610">
        <v>18</v>
      </c>
      <c r="P90" s="610">
        <v>0</v>
      </c>
      <c r="Q90" s="609">
        <v>0</v>
      </c>
      <c r="R90" s="610">
        <v>0</v>
      </c>
      <c r="S90" s="609">
        <v>30</v>
      </c>
      <c r="T90" s="610">
        <v>19</v>
      </c>
      <c r="U90" s="609">
        <v>27</v>
      </c>
      <c r="V90" s="610">
        <v>27</v>
      </c>
      <c r="W90" s="610">
        <v>11</v>
      </c>
      <c r="X90" s="609">
        <v>3</v>
      </c>
      <c r="Y90" s="610">
        <v>0</v>
      </c>
      <c r="Z90" s="609">
        <v>30</v>
      </c>
      <c r="AA90" s="610">
        <v>17</v>
      </c>
      <c r="AB90" s="609">
        <v>32</v>
      </c>
      <c r="AC90" s="610">
        <v>31</v>
      </c>
      <c r="AD90" s="610">
        <v>7</v>
      </c>
      <c r="AE90" s="610">
        <v>3</v>
      </c>
      <c r="AF90" s="611">
        <v>0</v>
      </c>
    </row>
    <row r="91" spans="2:32" ht="15" customHeight="1">
      <c r="B91" s="607" t="s">
        <v>87</v>
      </c>
      <c r="C91" s="608" t="s">
        <v>26</v>
      </c>
      <c r="D91" s="607" t="s">
        <v>23</v>
      </c>
      <c r="E91" s="595"/>
      <c r="F91" s="595"/>
      <c r="G91" s="610"/>
      <c r="H91" s="610"/>
      <c r="I91" s="610"/>
      <c r="J91" s="610"/>
      <c r="K91" s="610"/>
      <c r="L91" s="610">
        <v>10</v>
      </c>
      <c r="M91" s="610">
        <v>8</v>
      </c>
      <c r="N91" s="609">
        <v>0</v>
      </c>
      <c r="O91" s="610">
        <v>8</v>
      </c>
      <c r="P91" s="610">
        <v>0</v>
      </c>
      <c r="Q91" s="609">
        <v>1</v>
      </c>
      <c r="R91" s="610">
        <v>0</v>
      </c>
      <c r="S91" s="609">
        <v>10</v>
      </c>
      <c r="T91" s="610">
        <v>10</v>
      </c>
      <c r="U91" s="609">
        <v>7</v>
      </c>
      <c r="V91" s="610">
        <v>10</v>
      </c>
      <c r="W91" s="610">
        <v>0</v>
      </c>
      <c r="X91" s="609">
        <v>0</v>
      </c>
      <c r="Y91" s="610">
        <v>0</v>
      </c>
      <c r="Z91" s="609">
        <v>10</v>
      </c>
      <c r="AA91" s="610">
        <v>10</v>
      </c>
      <c r="AB91" s="609">
        <v>10</v>
      </c>
      <c r="AC91" s="610">
        <v>21</v>
      </c>
      <c r="AD91" s="610">
        <v>0</v>
      </c>
      <c r="AE91" s="610">
        <v>0</v>
      </c>
      <c r="AF91" s="611">
        <v>0</v>
      </c>
    </row>
    <row r="92" spans="2:32" ht="15" customHeight="1">
      <c r="B92" s="607" t="s">
        <v>88</v>
      </c>
      <c r="C92" s="608" t="s">
        <v>12</v>
      </c>
      <c r="D92" s="607" t="s">
        <v>23</v>
      </c>
      <c r="E92" s="595">
        <v>25</v>
      </c>
      <c r="F92" s="595">
        <v>25</v>
      </c>
      <c r="G92" s="610">
        <v>25</v>
      </c>
      <c r="H92" s="610">
        <v>25</v>
      </c>
      <c r="I92" s="610">
        <v>0</v>
      </c>
      <c r="J92" s="610">
        <v>0</v>
      </c>
      <c r="K92" s="610">
        <v>0</v>
      </c>
      <c r="L92" s="610">
        <v>25</v>
      </c>
      <c r="M92" s="610">
        <v>25</v>
      </c>
      <c r="N92" s="609">
        <v>25</v>
      </c>
      <c r="O92" s="610">
        <v>50</v>
      </c>
      <c r="P92" s="610">
        <v>0</v>
      </c>
      <c r="Q92" s="609">
        <v>0</v>
      </c>
      <c r="R92" s="610">
        <v>0</v>
      </c>
      <c r="S92" s="609">
        <v>25</v>
      </c>
      <c r="T92" s="610">
        <v>26</v>
      </c>
      <c r="U92" s="609">
        <v>49</v>
      </c>
      <c r="V92" s="610">
        <v>74</v>
      </c>
      <c r="W92" s="610">
        <v>12</v>
      </c>
      <c r="X92" s="609">
        <v>1</v>
      </c>
      <c r="Y92" s="610">
        <v>0</v>
      </c>
      <c r="Z92" s="609">
        <v>25</v>
      </c>
      <c r="AA92" s="610">
        <v>25</v>
      </c>
      <c r="AB92" s="609">
        <v>52</v>
      </c>
      <c r="AC92" s="610">
        <v>70</v>
      </c>
      <c r="AD92" s="610">
        <v>21</v>
      </c>
      <c r="AE92" s="610">
        <v>1</v>
      </c>
      <c r="AF92" s="611">
        <v>0</v>
      </c>
    </row>
    <row r="93" spans="2:32" ht="15" customHeight="1">
      <c r="B93" s="612" t="s">
        <v>89</v>
      </c>
      <c r="C93" s="613" t="s">
        <v>18</v>
      </c>
      <c r="D93" s="607" t="s">
        <v>23</v>
      </c>
      <c r="E93" s="595"/>
      <c r="F93" s="595"/>
      <c r="G93" s="610"/>
      <c r="H93" s="610"/>
      <c r="I93" s="610"/>
      <c r="J93" s="614"/>
      <c r="K93" s="610"/>
      <c r="L93" s="610">
        <v>45</v>
      </c>
      <c r="M93" s="610">
        <v>44</v>
      </c>
      <c r="N93" s="609">
        <v>44</v>
      </c>
      <c r="O93" s="610">
        <v>44</v>
      </c>
      <c r="P93" s="610">
        <v>0</v>
      </c>
      <c r="Q93" s="609">
        <v>1</v>
      </c>
      <c r="R93" s="610">
        <v>0</v>
      </c>
      <c r="S93" s="609">
        <v>45</v>
      </c>
      <c r="T93" s="610">
        <v>38</v>
      </c>
      <c r="U93" s="609">
        <v>79</v>
      </c>
      <c r="V93" s="610">
        <v>78</v>
      </c>
      <c r="W93" s="610">
        <v>1</v>
      </c>
      <c r="X93" s="609">
        <v>3</v>
      </c>
      <c r="Y93" s="610">
        <v>0</v>
      </c>
      <c r="Z93" s="609">
        <v>39</v>
      </c>
      <c r="AA93" s="610">
        <v>32</v>
      </c>
      <c r="AB93" s="609">
        <v>105</v>
      </c>
      <c r="AC93" s="610">
        <v>76</v>
      </c>
      <c r="AD93" s="610">
        <v>26</v>
      </c>
      <c r="AE93" s="610">
        <v>2</v>
      </c>
      <c r="AF93" s="615">
        <v>0</v>
      </c>
    </row>
    <row r="94" spans="2:32" ht="15" customHeight="1">
      <c r="B94" s="607" t="s">
        <v>90</v>
      </c>
      <c r="C94" s="608" t="s">
        <v>35</v>
      </c>
      <c r="D94" s="607" t="s">
        <v>23</v>
      </c>
      <c r="E94" s="595">
        <v>18</v>
      </c>
      <c r="F94" s="595">
        <v>17</v>
      </c>
      <c r="G94" s="614">
        <v>17</v>
      </c>
      <c r="H94" s="614">
        <v>17</v>
      </c>
      <c r="I94" s="610">
        <v>0</v>
      </c>
      <c r="J94" s="609">
        <v>0</v>
      </c>
      <c r="K94" s="610">
        <v>0</v>
      </c>
      <c r="L94" s="610">
        <v>16</v>
      </c>
      <c r="M94" s="610">
        <v>16</v>
      </c>
      <c r="N94" s="609">
        <v>27</v>
      </c>
      <c r="O94" s="610">
        <v>33</v>
      </c>
      <c r="P94" s="610">
        <v>0</v>
      </c>
      <c r="Q94" s="609">
        <v>0</v>
      </c>
      <c r="R94" s="610">
        <v>1</v>
      </c>
      <c r="S94" s="609">
        <v>20</v>
      </c>
      <c r="T94" s="610">
        <v>15</v>
      </c>
      <c r="U94" s="609">
        <v>39</v>
      </c>
      <c r="V94" s="610">
        <v>28</v>
      </c>
      <c r="W94" s="610">
        <v>16</v>
      </c>
      <c r="X94" s="609">
        <v>4</v>
      </c>
      <c r="Y94" s="610">
        <v>1</v>
      </c>
      <c r="Z94" s="609">
        <v>15</v>
      </c>
      <c r="AA94" s="610">
        <v>12</v>
      </c>
      <c r="AB94" s="609">
        <v>40</v>
      </c>
      <c r="AC94" s="610">
        <v>28</v>
      </c>
      <c r="AD94" s="610">
        <v>16</v>
      </c>
      <c r="AE94" s="610">
        <v>1</v>
      </c>
      <c r="AF94" s="615">
        <v>1</v>
      </c>
    </row>
    <row r="95" spans="2:32" ht="15" customHeight="1">
      <c r="B95" s="607" t="s">
        <v>29</v>
      </c>
      <c r="C95" s="616" t="s">
        <v>21</v>
      </c>
      <c r="D95" s="617" t="s">
        <v>23</v>
      </c>
      <c r="E95" s="618"/>
      <c r="F95" s="618"/>
      <c r="G95" s="619"/>
      <c r="H95" s="619"/>
      <c r="I95" s="620"/>
      <c r="J95" s="621"/>
      <c r="K95" s="620"/>
      <c r="L95" s="610">
        <v>30</v>
      </c>
      <c r="M95" s="610">
        <v>17</v>
      </c>
      <c r="N95" s="594">
        <v>17</v>
      </c>
      <c r="O95" s="610">
        <v>17</v>
      </c>
      <c r="P95" s="610">
        <v>0</v>
      </c>
      <c r="Q95" s="594">
        <v>0</v>
      </c>
      <c r="R95" s="610">
        <v>0</v>
      </c>
      <c r="S95" s="594">
        <v>30</v>
      </c>
      <c r="T95" s="610">
        <v>18</v>
      </c>
      <c r="U95" s="594">
        <v>35</v>
      </c>
      <c r="V95" s="610">
        <v>31</v>
      </c>
      <c r="W95" s="610">
        <v>1</v>
      </c>
      <c r="X95" s="594">
        <v>3</v>
      </c>
      <c r="Y95" s="610">
        <v>0</v>
      </c>
      <c r="Z95" s="594">
        <v>30</v>
      </c>
      <c r="AA95" s="610">
        <v>18</v>
      </c>
      <c r="AB95" s="594">
        <v>31</v>
      </c>
      <c r="AC95" s="610">
        <v>39</v>
      </c>
      <c r="AD95" s="610">
        <v>5</v>
      </c>
      <c r="AE95" s="610">
        <v>4</v>
      </c>
      <c r="AF95" s="615">
        <v>0</v>
      </c>
    </row>
    <row r="96" spans="2:32" ht="15" customHeight="1">
      <c r="B96" s="622" t="s">
        <v>91</v>
      </c>
      <c r="C96" s="623"/>
      <c r="D96" s="623"/>
      <c r="E96" s="624">
        <f t="shared" ref="E96:AF96" si="0">SUM(E89:E95)</f>
        <v>58</v>
      </c>
      <c r="F96" s="624">
        <f t="shared" si="0"/>
        <v>52</v>
      </c>
      <c r="G96" s="606">
        <f t="shared" si="0"/>
        <v>52</v>
      </c>
      <c r="H96" s="606">
        <f>SUM(H89:H95)</f>
        <v>52</v>
      </c>
      <c r="I96" s="604">
        <f t="shared" si="0"/>
        <v>0</v>
      </c>
      <c r="J96" s="625">
        <f t="shared" si="0"/>
        <v>0</v>
      </c>
      <c r="K96" s="604">
        <f t="shared" si="0"/>
        <v>0</v>
      </c>
      <c r="L96" s="604">
        <f t="shared" si="0"/>
        <v>171</v>
      </c>
      <c r="M96" s="604">
        <f t="shared" si="0"/>
        <v>141</v>
      </c>
      <c r="N96" s="625">
        <f t="shared" si="0"/>
        <v>154</v>
      </c>
      <c r="O96" s="604">
        <f>SUM(O89:O95)</f>
        <v>193</v>
      </c>
      <c r="P96" s="604">
        <f t="shared" si="0"/>
        <v>0</v>
      </c>
      <c r="Q96" s="625">
        <f t="shared" si="0"/>
        <v>2</v>
      </c>
      <c r="R96" s="604">
        <f t="shared" si="0"/>
        <v>1</v>
      </c>
      <c r="S96" s="606">
        <f t="shared" si="0"/>
        <v>190</v>
      </c>
      <c r="T96" s="604">
        <f t="shared" si="0"/>
        <v>149</v>
      </c>
      <c r="U96" s="625">
        <f t="shared" si="0"/>
        <v>277</v>
      </c>
      <c r="V96" s="604">
        <f>SUM(V89:V95)</f>
        <v>287</v>
      </c>
      <c r="W96" s="604">
        <f t="shared" si="0"/>
        <v>42</v>
      </c>
      <c r="X96" s="625">
        <f t="shared" si="0"/>
        <v>18</v>
      </c>
      <c r="Y96" s="604">
        <f t="shared" si="0"/>
        <v>1</v>
      </c>
      <c r="Z96" s="625">
        <f t="shared" si="0"/>
        <v>179</v>
      </c>
      <c r="AA96" s="604">
        <f t="shared" si="0"/>
        <v>133</v>
      </c>
      <c r="AB96" s="625">
        <f t="shared" si="0"/>
        <v>326</v>
      </c>
      <c r="AC96" s="604">
        <f>SUM(AC89:AC95)</f>
        <v>306</v>
      </c>
      <c r="AD96" s="604">
        <f t="shared" si="0"/>
        <v>94</v>
      </c>
      <c r="AE96" s="604">
        <f t="shared" si="0"/>
        <v>18</v>
      </c>
      <c r="AF96" s="605">
        <f t="shared" si="0"/>
        <v>1</v>
      </c>
    </row>
    <row r="97" spans="2:32" ht="15" customHeight="1">
      <c r="B97" s="607" t="s">
        <v>92</v>
      </c>
      <c r="C97" s="626" t="s">
        <v>18</v>
      </c>
      <c r="D97" s="627" t="s">
        <v>33</v>
      </c>
      <c r="E97" s="595">
        <v>25</v>
      </c>
      <c r="F97" s="628">
        <v>25</v>
      </c>
      <c r="G97" s="629">
        <v>25</v>
      </c>
      <c r="H97" s="629">
        <v>25</v>
      </c>
      <c r="I97" s="630">
        <v>0</v>
      </c>
      <c r="J97" s="594">
        <v>0</v>
      </c>
      <c r="K97" s="610">
        <v>0</v>
      </c>
      <c r="L97" s="610">
        <v>25</v>
      </c>
      <c r="M97" s="610">
        <v>25</v>
      </c>
      <c r="N97" s="594">
        <v>49</v>
      </c>
      <c r="O97" s="610">
        <v>49</v>
      </c>
      <c r="P97" s="610">
        <v>2</v>
      </c>
      <c r="Q97" s="594">
        <v>0</v>
      </c>
      <c r="R97" s="610">
        <v>2</v>
      </c>
      <c r="S97" s="594">
        <v>25</v>
      </c>
      <c r="T97" s="610">
        <v>25</v>
      </c>
      <c r="U97" s="594">
        <v>64</v>
      </c>
      <c r="V97" s="610">
        <v>49</v>
      </c>
      <c r="W97" s="610">
        <v>38</v>
      </c>
      <c r="X97" s="594">
        <v>2</v>
      </c>
      <c r="Y97" s="610">
        <v>2</v>
      </c>
      <c r="Z97" s="594">
        <v>25</v>
      </c>
      <c r="AA97" s="610">
        <v>25</v>
      </c>
      <c r="AB97" s="594">
        <v>67</v>
      </c>
      <c r="AC97" s="610">
        <v>49</v>
      </c>
      <c r="AD97" s="610">
        <v>21</v>
      </c>
      <c r="AE97" s="610">
        <v>1</v>
      </c>
      <c r="AF97" s="611">
        <v>3</v>
      </c>
    </row>
    <row r="98" spans="2:32" ht="15" customHeight="1">
      <c r="B98" s="607" t="s">
        <v>93</v>
      </c>
      <c r="C98" s="608" t="s">
        <v>10</v>
      </c>
      <c r="D98" s="627" t="s">
        <v>33</v>
      </c>
      <c r="E98" s="628">
        <v>22</v>
      </c>
      <c r="F98" s="628">
        <v>22</v>
      </c>
      <c r="G98" s="629">
        <v>0</v>
      </c>
      <c r="H98" s="629">
        <v>22</v>
      </c>
      <c r="I98" s="630">
        <v>0</v>
      </c>
      <c r="J98" s="594">
        <v>0</v>
      </c>
      <c r="K98" s="610">
        <v>0</v>
      </c>
      <c r="L98" s="610">
        <v>22</v>
      </c>
      <c r="M98" s="610">
        <v>21</v>
      </c>
      <c r="N98" s="594">
        <v>22</v>
      </c>
      <c r="O98" s="610">
        <v>43</v>
      </c>
      <c r="P98" s="610">
        <v>0</v>
      </c>
      <c r="Q98" s="594">
        <v>0</v>
      </c>
      <c r="R98" s="610">
        <v>0</v>
      </c>
      <c r="S98" s="594">
        <v>17</v>
      </c>
      <c r="T98" s="610">
        <v>17</v>
      </c>
      <c r="U98" s="594">
        <v>43</v>
      </c>
      <c r="V98" s="610">
        <v>54</v>
      </c>
      <c r="W98" s="610">
        <v>9</v>
      </c>
      <c r="X98" s="594">
        <v>2</v>
      </c>
      <c r="Y98" s="610">
        <v>3</v>
      </c>
      <c r="Z98" s="594">
        <v>21</v>
      </c>
      <c r="AA98" s="610">
        <v>21</v>
      </c>
      <c r="AB98" s="594">
        <v>41</v>
      </c>
      <c r="AC98" s="610">
        <v>53</v>
      </c>
      <c r="AD98" s="610">
        <v>16</v>
      </c>
      <c r="AE98" s="610">
        <v>2</v>
      </c>
      <c r="AF98" s="611">
        <v>5</v>
      </c>
    </row>
    <row r="99" spans="2:32" ht="15" customHeight="1">
      <c r="B99" s="607" t="s">
        <v>36</v>
      </c>
      <c r="C99" s="608" t="s">
        <v>10</v>
      </c>
      <c r="D99" s="627" t="s">
        <v>33</v>
      </c>
      <c r="E99" s="595"/>
      <c r="F99" s="595"/>
      <c r="G99" s="629"/>
      <c r="H99" s="629"/>
      <c r="I99" s="630"/>
      <c r="J99" s="594"/>
      <c r="K99" s="610"/>
      <c r="L99" s="610">
        <v>15</v>
      </c>
      <c r="M99" s="610">
        <v>15</v>
      </c>
      <c r="N99" s="594">
        <v>14</v>
      </c>
      <c r="O99" s="610">
        <v>14</v>
      </c>
      <c r="P99" s="610">
        <v>0</v>
      </c>
      <c r="Q99" s="594">
        <v>1</v>
      </c>
      <c r="R99" s="610">
        <v>0</v>
      </c>
      <c r="S99" s="594">
        <v>17</v>
      </c>
      <c r="T99" s="610">
        <v>17</v>
      </c>
      <c r="U99" s="594">
        <v>28</v>
      </c>
      <c r="V99" s="610">
        <v>29</v>
      </c>
      <c r="W99" s="610">
        <v>1</v>
      </c>
      <c r="X99" s="594">
        <v>1</v>
      </c>
      <c r="Y99" s="610">
        <v>0</v>
      </c>
      <c r="Z99" s="594">
        <v>18</v>
      </c>
      <c r="AA99" s="610">
        <v>16</v>
      </c>
      <c r="AB99" s="594">
        <v>43</v>
      </c>
      <c r="AC99" s="610">
        <v>38</v>
      </c>
      <c r="AD99" s="610">
        <v>12</v>
      </c>
      <c r="AE99" s="610">
        <v>3</v>
      </c>
      <c r="AF99" s="611">
        <v>0</v>
      </c>
    </row>
    <row r="100" spans="2:32" ht="15" customHeight="1">
      <c r="B100" s="607" t="s">
        <v>37</v>
      </c>
      <c r="C100" s="608" t="s">
        <v>39</v>
      </c>
      <c r="D100" s="627" t="s">
        <v>94</v>
      </c>
      <c r="E100" s="628">
        <v>12</v>
      </c>
      <c r="F100" s="628">
        <v>9</v>
      </c>
      <c r="G100" s="629">
        <v>9</v>
      </c>
      <c r="H100" s="629">
        <v>9</v>
      </c>
      <c r="I100" s="630">
        <v>0</v>
      </c>
      <c r="J100" s="594">
        <v>0</v>
      </c>
      <c r="K100" s="610">
        <v>0</v>
      </c>
      <c r="L100" s="610">
        <v>0</v>
      </c>
      <c r="M100" s="610">
        <v>0</v>
      </c>
      <c r="N100" s="594">
        <v>9</v>
      </c>
      <c r="O100" s="610">
        <v>9</v>
      </c>
      <c r="P100" s="610">
        <v>0</v>
      </c>
      <c r="Q100" s="594">
        <v>0</v>
      </c>
      <c r="R100" s="610">
        <v>0</v>
      </c>
      <c r="S100" s="594">
        <v>12</v>
      </c>
      <c r="T100" s="610">
        <v>10</v>
      </c>
      <c r="U100" s="594">
        <v>19</v>
      </c>
      <c r="V100" s="610">
        <v>18</v>
      </c>
      <c r="W100" s="610">
        <v>9</v>
      </c>
      <c r="X100" s="594">
        <v>0</v>
      </c>
      <c r="Y100" s="610">
        <v>0</v>
      </c>
      <c r="Z100" s="594">
        <v>14</v>
      </c>
      <c r="AA100" s="610">
        <v>3</v>
      </c>
      <c r="AB100" s="594">
        <v>13</v>
      </c>
      <c r="AC100" s="610">
        <v>12</v>
      </c>
      <c r="AD100" s="610">
        <v>0</v>
      </c>
      <c r="AE100" s="610">
        <v>0</v>
      </c>
      <c r="AF100" s="611">
        <v>0</v>
      </c>
    </row>
    <row r="101" spans="2:32" ht="15" customHeight="1">
      <c r="B101" s="607" t="s">
        <v>95</v>
      </c>
      <c r="C101" s="608" t="s">
        <v>35</v>
      </c>
      <c r="D101" s="627" t="s">
        <v>94</v>
      </c>
      <c r="E101" s="595"/>
      <c r="F101" s="595"/>
      <c r="G101" s="631"/>
      <c r="H101" s="631"/>
      <c r="I101" s="632"/>
      <c r="J101" s="633"/>
      <c r="K101" s="634"/>
      <c r="L101" s="610">
        <v>15</v>
      </c>
      <c r="M101" s="610">
        <v>9</v>
      </c>
      <c r="N101" s="594">
        <v>9</v>
      </c>
      <c r="O101" s="610">
        <v>9</v>
      </c>
      <c r="P101" s="610">
        <v>0</v>
      </c>
      <c r="Q101" s="594">
        <v>0</v>
      </c>
      <c r="R101" s="610">
        <v>0</v>
      </c>
      <c r="S101" s="594">
        <v>15</v>
      </c>
      <c r="T101" s="610">
        <v>12</v>
      </c>
      <c r="U101" s="594">
        <v>21</v>
      </c>
      <c r="V101" s="610">
        <v>19</v>
      </c>
      <c r="W101" s="610">
        <v>1</v>
      </c>
      <c r="X101" s="594">
        <v>2</v>
      </c>
      <c r="Y101" s="610">
        <v>0</v>
      </c>
      <c r="Z101" s="594">
        <v>15</v>
      </c>
      <c r="AA101" s="610">
        <v>4</v>
      </c>
      <c r="AB101" s="594">
        <v>20</v>
      </c>
      <c r="AC101" s="610">
        <v>13</v>
      </c>
      <c r="AD101" s="610">
        <v>15</v>
      </c>
      <c r="AE101" s="610">
        <v>1</v>
      </c>
      <c r="AF101" s="611">
        <v>0</v>
      </c>
    </row>
    <row r="102" spans="2:32" ht="15" customHeight="1">
      <c r="B102" s="607" t="s">
        <v>95</v>
      </c>
      <c r="C102" s="608" t="s">
        <v>18</v>
      </c>
      <c r="D102" s="627" t="s">
        <v>94</v>
      </c>
      <c r="E102" s="628">
        <v>25</v>
      </c>
      <c r="F102" s="628">
        <v>19</v>
      </c>
      <c r="G102" s="629">
        <v>16</v>
      </c>
      <c r="H102" s="629">
        <v>16</v>
      </c>
      <c r="I102" s="630">
        <v>0</v>
      </c>
      <c r="J102" s="594">
        <v>0</v>
      </c>
      <c r="K102" s="610">
        <v>0</v>
      </c>
      <c r="L102" s="610">
        <v>20</v>
      </c>
      <c r="M102" s="610">
        <v>18</v>
      </c>
      <c r="N102" s="594">
        <v>35</v>
      </c>
      <c r="O102" s="610">
        <v>33</v>
      </c>
      <c r="P102" s="610">
        <v>0</v>
      </c>
      <c r="Q102" s="594">
        <v>1</v>
      </c>
      <c r="R102" s="610">
        <v>3</v>
      </c>
      <c r="S102" s="594">
        <v>20</v>
      </c>
      <c r="T102" s="610">
        <v>21</v>
      </c>
      <c r="U102" s="594">
        <v>45</v>
      </c>
      <c r="V102" s="610">
        <v>38</v>
      </c>
      <c r="W102" s="610">
        <v>17</v>
      </c>
      <c r="X102" s="594">
        <v>4</v>
      </c>
      <c r="Y102" s="610">
        <v>3</v>
      </c>
      <c r="Z102" s="594">
        <v>25</v>
      </c>
      <c r="AA102" s="610">
        <v>11</v>
      </c>
      <c r="AB102" s="594">
        <v>34</v>
      </c>
      <c r="AC102" s="610">
        <v>12</v>
      </c>
      <c r="AD102" s="610">
        <v>10</v>
      </c>
      <c r="AE102" s="610">
        <v>1</v>
      </c>
      <c r="AF102" s="611">
        <v>0</v>
      </c>
    </row>
    <row r="103" spans="2:32" ht="15" customHeight="1">
      <c r="B103" s="607" t="s">
        <v>41</v>
      </c>
      <c r="C103" s="616" t="s">
        <v>10</v>
      </c>
      <c r="D103" s="627" t="s">
        <v>94</v>
      </c>
      <c r="E103" s="595"/>
      <c r="F103" s="595"/>
      <c r="G103" s="629"/>
      <c r="H103" s="629"/>
      <c r="I103" s="630"/>
      <c r="J103" s="594"/>
      <c r="K103" s="610"/>
      <c r="L103" s="610">
        <v>20</v>
      </c>
      <c r="M103" s="610">
        <v>15</v>
      </c>
      <c r="N103" s="594">
        <v>11</v>
      </c>
      <c r="O103" s="610">
        <v>9</v>
      </c>
      <c r="P103" s="610">
        <v>0</v>
      </c>
      <c r="Q103" s="594">
        <v>4</v>
      </c>
      <c r="R103" s="610">
        <v>0</v>
      </c>
      <c r="S103" s="594">
        <v>20</v>
      </c>
      <c r="T103" s="610">
        <v>15</v>
      </c>
      <c r="U103" s="594">
        <v>21</v>
      </c>
      <c r="V103" s="610">
        <v>17</v>
      </c>
      <c r="W103" s="610">
        <v>0</v>
      </c>
      <c r="X103" s="594">
        <v>5</v>
      </c>
      <c r="Y103" s="610">
        <v>1</v>
      </c>
      <c r="Z103" s="594">
        <v>15</v>
      </c>
      <c r="AA103" s="610">
        <v>15</v>
      </c>
      <c r="AB103" s="594">
        <v>35</v>
      </c>
      <c r="AC103" s="610">
        <v>30</v>
      </c>
      <c r="AD103" s="610">
        <v>5</v>
      </c>
      <c r="AE103" s="610">
        <v>7</v>
      </c>
      <c r="AF103" s="611">
        <v>0</v>
      </c>
    </row>
    <row r="104" spans="2:32" ht="15" customHeight="1">
      <c r="B104" s="622" t="s">
        <v>96</v>
      </c>
      <c r="C104" s="623"/>
      <c r="D104" s="623"/>
      <c r="E104" s="604">
        <f t="shared" ref="E104:AF104" si="1">SUM(E97:E103)</f>
        <v>84</v>
      </c>
      <c r="F104" s="604">
        <f t="shared" si="1"/>
        <v>75</v>
      </c>
      <c r="G104" s="606">
        <f t="shared" si="1"/>
        <v>50</v>
      </c>
      <c r="H104" s="635">
        <f>SUM(H97:H103)</f>
        <v>72</v>
      </c>
      <c r="I104" s="604">
        <f t="shared" si="1"/>
        <v>0</v>
      </c>
      <c r="J104" s="625">
        <f t="shared" si="1"/>
        <v>0</v>
      </c>
      <c r="K104" s="604">
        <f t="shared" si="1"/>
        <v>0</v>
      </c>
      <c r="L104" s="604">
        <f t="shared" si="1"/>
        <v>117</v>
      </c>
      <c r="M104" s="604">
        <f t="shared" si="1"/>
        <v>103</v>
      </c>
      <c r="N104" s="625">
        <f t="shared" si="1"/>
        <v>149</v>
      </c>
      <c r="O104" s="604">
        <f>SUM(O97:O103)</f>
        <v>166</v>
      </c>
      <c r="P104" s="604">
        <f t="shared" si="1"/>
        <v>2</v>
      </c>
      <c r="Q104" s="625">
        <f t="shared" si="1"/>
        <v>6</v>
      </c>
      <c r="R104" s="604">
        <f t="shared" si="1"/>
        <v>5</v>
      </c>
      <c r="S104" s="606">
        <f t="shared" si="1"/>
        <v>126</v>
      </c>
      <c r="T104" s="636">
        <f t="shared" si="1"/>
        <v>117</v>
      </c>
      <c r="U104" s="625">
        <f t="shared" si="1"/>
        <v>241</v>
      </c>
      <c r="V104" s="604">
        <f>SUM(V97:V103)</f>
        <v>224</v>
      </c>
      <c r="W104" s="604">
        <f t="shared" si="1"/>
        <v>75</v>
      </c>
      <c r="X104" s="625">
        <f t="shared" si="1"/>
        <v>16</v>
      </c>
      <c r="Y104" s="604">
        <f t="shared" si="1"/>
        <v>9</v>
      </c>
      <c r="Z104" s="625">
        <f t="shared" si="1"/>
        <v>133</v>
      </c>
      <c r="AA104" s="604">
        <f t="shared" si="1"/>
        <v>95</v>
      </c>
      <c r="AB104" s="625">
        <f t="shared" si="1"/>
        <v>253</v>
      </c>
      <c r="AC104" s="604">
        <f>SUM(AC97:AC103)</f>
        <v>207</v>
      </c>
      <c r="AD104" s="604">
        <f t="shared" si="1"/>
        <v>79</v>
      </c>
      <c r="AE104" s="604">
        <f t="shared" si="1"/>
        <v>15</v>
      </c>
      <c r="AF104" s="605">
        <f t="shared" si="1"/>
        <v>8</v>
      </c>
    </row>
    <row r="105" spans="2:32" ht="15" customHeight="1">
      <c r="B105" s="637" t="s">
        <v>97</v>
      </c>
      <c r="C105" s="638"/>
      <c r="D105" s="638"/>
      <c r="E105" s="639">
        <f t="shared" ref="E105:AF105" si="2">SUM(E96,E104)</f>
        <v>142</v>
      </c>
      <c r="F105" s="639">
        <f t="shared" si="2"/>
        <v>127</v>
      </c>
      <c r="G105" s="640">
        <f t="shared" si="2"/>
        <v>102</v>
      </c>
      <c r="H105" s="640">
        <f t="shared" si="2"/>
        <v>124</v>
      </c>
      <c r="I105" s="639">
        <f t="shared" si="2"/>
        <v>0</v>
      </c>
      <c r="J105" s="641">
        <f t="shared" si="2"/>
        <v>0</v>
      </c>
      <c r="K105" s="639">
        <f t="shared" si="2"/>
        <v>0</v>
      </c>
      <c r="L105" s="639">
        <f t="shared" si="2"/>
        <v>288</v>
      </c>
      <c r="M105" s="639">
        <f t="shared" si="2"/>
        <v>244</v>
      </c>
      <c r="N105" s="641">
        <f t="shared" si="2"/>
        <v>303</v>
      </c>
      <c r="O105" s="641">
        <f t="shared" si="2"/>
        <v>359</v>
      </c>
      <c r="P105" s="639">
        <f t="shared" si="2"/>
        <v>2</v>
      </c>
      <c r="Q105" s="641">
        <f t="shared" si="2"/>
        <v>8</v>
      </c>
      <c r="R105" s="639">
        <f t="shared" si="2"/>
        <v>6</v>
      </c>
      <c r="S105" s="640">
        <f t="shared" si="2"/>
        <v>316</v>
      </c>
      <c r="T105" s="604">
        <f t="shared" si="2"/>
        <v>266</v>
      </c>
      <c r="U105" s="641">
        <f t="shared" si="2"/>
        <v>518</v>
      </c>
      <c r="V105" s="641">
        <f t="shared" si="2"/>
        <v>511</v>
      </c>
      <c r="W105" s="639">
        <f t="shared" si="2"/>
        <v>117</v>
      </c>
      <c r="X105" s="641">
        <f t="shared" si="2"/>
        <v>34</v>
      </c>
      <c r="Y105" s="639">
        <f t="shared" si="2"/>
        <v>10</v>
      </c>
      <c r="Z105" s="641">
        <f t="shared" si="2"/>
        <v>312</v>
      </c>
      <c r="AA105" s="639">
        <f t="shared" si="2"/>
        <v>228</v>
      </c>
      <c r="AB105" s="641">
        <f t="shared" si="2"/>
        <v>579</v>
      </c>
      <c r="AC105" s="641">
        <f t="shared" si="2"/>
        <v>513</v>
      </c>
      <c r="AD105" s="639">
        <f t="shared" si="2"/>
        <v>173</v>
      </c>
      <c r="AE105" s="639">
        <f t="shared" si="2"/>
        <v>33</v>
      </c>
      <c r="AF105" s="642">
        <f t="shared" si="2"/>
        <v>9</v>
      </c>
    </row>
    <row r="106" spans="2:32" ht="15" customHeight="1">
      <c r="B106" s="643" t="s">
        <v>98</v>
      </c>
      <c r="C106" s="644" t="s">
        <v>21</v>
      </c>
      <c r="D106" s="627" t="s">
        <v>99</v>
      </c>
      <c r="E106" s="628">
        <v>7</v>
      </c>
      <c r="F106" s="628">
        <v>5</v>
      </c>
      <c r="G106" s="614">
        <v>0</v>
      </c>
      <c r="H106" s="614">
        <v>0</v>
      </c>
      <c r="I106" s="610">
        <v>0</v>
      </c>
      <c r="J106" s="594">
        <v>0</v>
      </c>
      <c r="K106" s="610">
        <v>0</v>
      </c>
      <c r="L106" s="610">
        <v>20</v>
      </c>
      <c r="M106" s="610">
        <v>7</v>
      </c>
      <c r="N106" s="594">
        <v>8</v>
      </c>
      <c r="O106" s="610">
        <v>7</v>
      </c>
      <c r="P106" s="610">
        <v>0</v>
      </c>
      <c r="Q106" s="594">
        <v>0</v>
      </c>
      <c r="R106" s="610">
        <v>0</v>
      </c>
      <c r="S106" s="594">
        <v>30</v>
      </c>
      <c r="T106" s="610">
        <v>6</v>
      </c>
      <c r="U106" s="594">
        <v>15</v>
      </c>
      <c r="V106" s="610">
        <v>14</v>
      </c>
      <c r="W106" s="610">
        <v>0</v>
      </c>
      <c r="X106" s="594">
        <v>0</v>
      </c>
      <c r="Y106" s="610">
        <v>0</v>
      </c>
      <c r="Z106" s="594">
        <v>20</v>
      </c>
      <c r="AA106" s="610">
        <v>6</v>
      </c>
      <c r="AB106" s="594">
        <v>23</v>
      </c>
      <c r="AC106" s="610">
        <v>21</v>
      </c>
      <c r="AD106" s="610">
        <v>1</v>
      </c>
      <c r="AE106" s="610">
        <v>1</v>
      </c>
      <c r="AF106" s="611">
        <v>0</v>
      </c>
    </row>
    <row r="107" spans="2:32" ht="15" customHeight="1">
      <c r="B107" s="643" t="s">
        <v>31</v>
      </c>
      <c r="C107" s="645" t="s">
        <v>10</v>
      </c>
      <c r="D107" s="627" t="s">
        <v>99</v>
      </c>
      <c r="E107" s="628">
        <v>11</v>
      </c>
      <c r="F107" s="628">
        <v>11</v>
      </c>
      <c r="G107" s="614">
        <v>20</v>
      </c>
      <c r="H107" s="614">
        <v>20</v>
      </c>
      <c r="I107" s="610">
        <v>0</v>
      </c>
      <c r="J107" s="594">
        <v>0</v>
      </c>
      <c r="K107" s="610">
        <v>0</v>
      </c>
      <c r="L107" s="610">
        <v>7</v>
      </c>
      <c r="M107" s="610">
        <v>7</v>
      </c>
      <c r="N107" s="594">
        <v>27</v>
      </c>
      <c r="O107" s="610">
        <v>26</v>
      </c>
      <c r="P107" s="610">
        <v>0</v>
      </c>
      <c r="Q107" s="594">
        <v>1</v>
      </c>
      <c r="R107" s="610">
        <v>0</v>
      </c>
      <c r="S107" s="594">
        <v>9</v>
      </c>
      <c r="T107" s="610">
        <v>9</v>
      </c>
      <c r="U107" s="594">
        <v>35</v>
      </c>
      <c r="V107" s="610">
        <v>34</v>
      </c>
      <c r="W107" s="610">
        <v>0</v>
      </c>
      <c r="X107" s="594">
        <v>1</v>
      </c>
      <c r="Y107" s="610">
        <v>0</v>
      </c>
      <c r="Z107" s="594">
        <v>8</v>
      </c>
      <c r="AA107" s="610">
        <v>7</v>
      </c>
      <c r="AB107" s="594">
        <v>41</v>
      </c>
      <c r="AC107" s="610">
        <v>33</v>
      </c>
      <c r="AD107" s="610">
        <v>13</v>
      </c>
      <c r="AE107" s="610">
        <v>0</v>
      </c>
      <c r="AF107" s="611">
        <v>0</v>
      </c>
    </row>
    <row r="108" spans="2:32" ht="15" customHeight="1">
      <c r="B108" s="646" t="s">
        <v>100</v>
      </c>
      <c r="C108" s="647"/>
      <c r="D108" s="648"/>
      <c r="E108" s="604">
        <f t="shared" ref="E108:M108" si="3">SUM(E106:E107)</f>
        <v>18</v>
      </c>
      <c r="F108" s="604">
        <f t="shared" si="3"/>
        <v>16</v>
      </c>
      <c r="G108" s="606">
        <f t="shared" si="3"/>
        <v>20</v>
      </c>
      <c r="H108" s="606">
        <f>SUM(H106:H107)</f>
        <v>20</v>
      </c>
      <c r="I108" s="604">
        <f t="shared" si="3"/>
        <v>0</v>
      </c>
      <c r="J108" s="625">
        <f t="shared" si="3"/>
        <v>0</v>
      </c>
      <c r="K108" s="604">
        <f t="shared" si="3"/>
        <v>0</v>
      </c>
      <c r="L108" s="604">
        <f t="shared" si="3"/>
        <v>27</v>
      </c>
      <c r="M108" s="604">
        <f t="shared" si="3"/>
        <v>14</v>
      </c>
      <c r="N108" s="625">
        <f>SUM(N107,N106)</f>
        <v>35</v>
      </c>
      <c r="O108" s="604">
        <f>SUM(O106:O107)</f>
        <v>33</v>
      </c>
      <c r="P108" s="604">
        <f t="shared" ref="P108:AF108" si="4">SUM(P106:P107)</f>
        <v>0</v>
      </c>
      <c r="Q108" s="625">
        <f t="shared" si="4"/>
        <v>1</v>
      </c>
      <c r="R108" s="604">
        <f t="shared" si="4"/>
        <v>0</v>
      </c>
      <c r="S108" s="649">
        <f t="shared" si="4"/>
        <v>39</v>
      </c>
      <c r="T108" s="636">
        <f t="shared" si="4"/>
        <v>15</v>
      </c>
      <c r="U108" s="650">
        <f t="shared" si="4"/>
        <v>50</v>
      </c>
      <c r="V108" s="636">
        <f>SUM(V106:V107)</f>
        <v>48</v>
      </c>
      <c r="W108" s="604">
        <f t="shared" si="4"/>
        <v>0</v>
      </c>
      <c r="X108" s="625">
        <f t="shared" si="4"/>
        <v>1</v>
      </c>
      <c r="Y108" s="604">
        <f t="shared" si="4"/>
        <v>0</v>
      </c>
      <c r="Z108" s="625">
        <f t="shared" si="4"/>
        <v>28</v>
      </c>
      <c r="AA108" s="604">
        <f t="shared" si="4"/>
        <v>13</v>
      </c>
      <c r="AB108" s="625">
        <f t="shared" si="4"/>
        <v>64</v>
      </c>
      <c r="AC108" s="604">
        <f>SUM(AC106:AC107)</f>
        <v>54</v>
      </c>
      <c r="AD108" s="604">
        <f t="shared" si="4"/>
        <v>14</v>
      </c>
      <c r="AE108" s="604">
        <f t="shared" si="4"/>
        <v>1</v>
      </c>
      <c r="AF108" s="605">
        <f t="shared" si="4"/>
        <v>0</v>
      </c>
    </row>
    <row r="109" spans="2:32" ht="15" customHeight="1">
      <c r="B109" s="622" t="s">
        <v>101</v>
      </c>
      <c r="C109" s="623"/>
      <c r="D109" s="651"/>
      <c r="E109" s="639">
        <f t="shared" ref="E109:AF109" si="5">SUM(E105,E108)</f>
        <v>160</v>
      </c>
      <c r="F109" s="639">
        <f t="shared" si="5"/>
        <v>143</v>
      </c>
      <c r="G109" s="640">
        <f t="shared" si="5"/>
        <v>122</v>
      </c>
      <c r="H109" s="640">
        <f t="shared" si="5"/>
        <v>144</v>
      </c>
      <c r="I109" s="639">
        <f t="shared" si="5"/>
        <v>0</v>
      </c>
      <c r="J109" s="642">
        <f t="shared" si="5"/>
        <v>0</v>
      </c>
      <c r="K109" s="639">
        <f t="shared" si="5"/>
        <v>0</v>
      </c>
      <c r="L109" s="639">
        <f t="shared" si="5"/>
        <v>315</v>
      </c>
      <c r="M109" s="639">
        <f t="shared" si="5"/>
        <v>258</v>
      </c>
      <c r="N109" s="641">
        <f t="shared" si="5"/>
        <v>338</v>
      </c>
      <c r="O109" s="641">
        <f t="shared" si="5"/>
        <v>392</v>
      </c>
      <c r="P109" s="639">
        <f t="shared" si="5"/>
        <v>2</v>
      </c>
      <c r="Q109" s="641">
        <f t="shared" si="5"/>
        <v>9</v>
      </c>
      <c r="R109" s="639">
        <f t="shared" si="5"/>
        <v>6</v>
      </c>
      <c r="S109" s="606">
        <f t="shared" si="5"/>
        <v>355</v>
      </c>
      <c r="T109" s="604">
        <f t="shared" si="5"/>
        <v>281</v>
      </c>
      <c r="U109" s="625">
        <f t="shared" si="5"/>
        <v>568</v>
      </c>
      <c r="V109" s="625">
        <f t="shared" si="5"/>
        <v>559</v>
      </c>
      <c r="W109" s="639">
        <f t="shared" si="5"/>
        <v>117</v>
      </c>
      <c r="X109" s="641">
        <f t="shared" si="5"/>
        <v>35</v>
      </c>
      <c r="Y109" s="639">
        <f t="shared" si="5"/>
        <v>10</v>
      </c>
      <c r="Z109" s="641">
        <f t="shared" si="5"/>
        <v>340</v>
      </c>
      <c r="AA109" s="639">
        <f t="shared" si="5"/>
        <v>241</v>
      </c>
      <c r="AB109" s="641">
        <f t="shared" si="5"/>
        <v>643</v>
      </c>
      <c r="AC109" s="641">
        <f t="shared" si="5"/>
        <v>567</v>
      </c>
      <c r="AD109" s="639">
        <f t="shared" si="5"/>
        <v>187</v>
      </c>
      <c r="AE109" s="639">
        <f t="shared" si="5"/>
        <v>34</v>
      </c>
      <c r="AF109" s="642">
        <f t="shared" si="5"/>
        <v>9</v>
      </c>
    </row>
    <row r="110" spans="2:32">
      <c r="B110" s="652"/>
      <c r="C110" s="652"/>
      <c r="D110" s="652"/>
      <c r="E110" s="594"/>
      <c r="F110" s="594"/>
      <c r="G110" s="594"/>
      <c r="H110" s="594"/>
      <c r="I110" s="594"/>
      <c r="J110" s="594"/>
      <c r="K110" s="594"/>
      <c r="L110" s="594"/>
      <c r="M110" s="594"/>
      <c r="N110" s="594"/>
      <c r="O110" s="594"/>
      <c r="P110" s="594"/>
      <c r="Q110" s="594"/>
      <c r="R110" s="594"/>
      <c r="S110" s="594"/>
      <c r="T110" s="594"/>
      <c r="U110" s="594"/>
      <c r="V110" s="594"/>
      <c r="W110" s="594"/>
      <c r="X110" s="594"/>
      <c r="Y110" s="594"/>
      <c r="Z110" s="594"/>
      <c r="AA110" s="594"/>
      <c r="AB110" s="594"/>
      <c r="AC110" s="594"/>
      <c r="AD110" s="594"/>
    </row>
    <row r="111" spans="2:32" ht="15.75">
      <c r="B111" s="598" t="s">
        <v>513</v>
      </c>
      <c r="D111" s="652"/>
      <c r="E111" s="594"/>
      <c r="F111" s="594"/>
      <c r="G111" s="594"/>
      <c r="H111" s="594"/>
      <c r="I111" s="594"/>
      <c r="J111" s="594"/>
      <c r="K111" s="594"/>
      <c r="L111" s="594"/>
      <c r="M111" s="594"/>
      <c r="N111" s="594"/>
      <c r="O111" s="594"/>
      <c r="P111" s="594"/>
      <c r="Q111" s="594"/>
      <c r="R111" s="594"/>
      <c r="S111" s="594"/>
      <c r="T111" s="594"/>
      <c r="U111" s="594"/>
      <c r="V111" s="594"/>
      <c r="W111" s="594"/>
      <c r="X111" s="594"/>
      <c r="Y111" s="594"/>
      <c r="Z111" s="594"/>
      <c r="AA111" s="594"/>
      <c r="AB111" s="594"/>
      <c r="AC111" s="594"/>
      <c r="AD111" s="594"/>
    </row>
    <row r="112" spans="2:32"/>
    <row r="113" spans="2:15">
      <c r="B113" s="652"/>
      <c r="C113" s="652"/>
      <c r="D113" s="652"/>
      <c r="E113" s="594"/>
      <c r="F113" s="594"/>
      <c r="G113" s="594"/>
      <c r="H113" s="594"/>
      <c r="I113" s="594"/>
      <c r="J113" s="594"/>
      <c r="K113" s="594"/>
      <c r="L113" s="594"/>
      <c r="M113" s="594"/>
      <c r="N113" s="594"/>
      <c r="O113" s="594"/>
    </row>
    <row r="114" spans="2:15" hidden="1"/>
    <row r="115" spans="2:15" hidden="1"/>
    <row r="116" spans="2:15" hidden="1"/>
    <row r="117" spans="2:15" hidden="1"/>
    <row r="118" spans="2:15" hidden="1"/>
    <row r="119" spans="2:15" hidden="1"/>
    <row r="120" spans="2:15" hidden="1"/>
    <row r="121" spans="2:15" hidden="1"/>
    <row r="122" spans="2:15" hidden="1"/>
    <row r="123" spans="2:15" hidden="1"/>
    <row r="124" spans="2:15" hidden="1"/>
    <row r="125" spans="2:15" hidden="1"/>
    <row r="126" spans="2:15" hidden="1"/>
    <row r="127" spans="2:15" hidden="1"/>
    <row r="128" spans="2:15" hidden="1"/>
    <row r="129" spans="2:3" hidden="1"/>
    <row r="130" spans="2:3" hidden="1"/>
    <row r="131" spans="2:3" hidden="1"/>
    <row r="132" spans="2:3" hidden="1"/>
    <row r="133" spans="2:3" hidden="1">
      <c r="B133" s="653"/>
      <c r="C133" s="653"/>
    </row>
    <row r="134" spans="2:3" hidden="1"/>
    <row r="135" spans="2:3" hidden="1"/>
    <row r="136" spans="2:3" hidden="1"/>
    <row r="137" spans="2:3" hidden="1"/>
    <row r="138" spans="2:3" hidden="1"/>
    <row r="139" spans="2:3" hidden="1"/>
    <row r="140" spans="2:3" hidden="1"/>
    <row r="141" spans="2:3" hidden="1"/>
    <row r="142" spans="2:3" hidden="1"/>
    <row r="143" spans="2:3" hidden="1"/>
    <row r="144" spans="2:3" hidden="1"/>
    <row r="145" spans="2:8" hidden="1"/>
    <row r="146" spans="2:8" hidden="1"/>
    <row r="147" spans="2:8" hidden="1"/>
    <row r="148" spans="2:8" hidden="1">
      <c r="B148" s="652"/>
      <c r="C148" s="652"/>
      <c r="D148" s="652"/>
      <c r="E148" s="594"/>
      <c r="F148" s="594"/>
      <c r="G148" s="594"/>
      <c r="H148" s="594"/>
    </row>
    <row r="149" spans="2:8" hidden="1"/>
    <row r="150" spans="2:8" hidden="1"/>
    <row r="151" spans="2:8" hidden="1"/>
    <row r="152" spans="2:8" hidden="1"/>
    <row r="153" spans="2:8" hidden="1"/>
    <row r="154" spans="2:8" hidden="1"/>
    <row r="155" spans="2:8" hidden="1"/>
    <row r="156" spans="2:8" hidden="1"/>
    <row r="157" spans="2:8" hidden="1"/>
    <row r="158" spans="2:8" hidden="1"/>
    <row r="159" spans="2:8" hidden="1"/>
    <row r="160" spans="2:8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</sheetData>
  <mergeCells count="20">
    <mergeCell ref="E87:K87"/>
    <mergeCell ref="L87:R87"/>
    <mergeCell ref="S87:Y87"/>
    <mergeCell ref="Z87:AF87"/>
    <mergeCell ref="B65:C65"/>
    <mergeCell ref="B70:C70"/>
    <mergeCell ref="B87:B88"/>
    <mergeCell ref="C87:C88"/>
    <mergeCell ref="D87:D88"/>
    <mergeCell ref="AB9:AF9"/>
    <mergeCell ref="B25:D25"/>
    <mergeCell ref="B44:C44"/>
    <mergeCell ref="B49:C49"/>
    <mergeCell ref="B60:C60"/>
    <mergeCell ref="B16:O17"/>
    <mergeCell ref="B13:G14"/>
    <mergeCell ref="B39:F39"/>
    <mergeCell ref="B55:F55"/>
    <mergeCell ref="C7:N7"/>
    <mergeCell ref="C8:N8"/>
  </mergeCells>
  <hyperlinks>
    <hyperlink ref="AB9" location="capa!A1" display="Página Inicial" xr:uid="{00000000-0004-0000-0500-000000000000}"/>
  </hyperlink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ignoredErrors>
    <ignoredError sqref="N108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2"/>
  <sheetViews>
    <sheetView showGridLines="0" showRowColHeaders="0" topLeftCell="A28" zoomScaleNormal="100" workbookViewId="0">
      <selection activeCell="AML1" sqref="AML1:XFD1048576"/>
    </sheetView>
  </sheetViews>
  <sheetFormatPr defaultColWidth="0" defaultRowHeight="15" zeroHeight="1"/>
  <cols>
    <col min="1" max="1" width="3.7109375" customWidth="1"/>
    <col min="2" max="2" width="41" customWidth="1"/>
    <col min="3" max="3" width="28" customWidth="1"/>
    <col min="4" max="4" width="18.28515625" customWidth="1"/>
    <col min="5" max="5" width="10.42578125" customWidth="1"/>
    <col min="6" max="6" width="15.42578125" style="110" customWidth="1"/>
    <col min="7" max="7" width="6.140625" customWidth="1"/>
    <col min="8" max="8" width="9.140625" customWidth="1"/>
    <col min="9" max="1025" width="9.140625" hidden="1" customWidth="1"/>
    <col min="1026" max="16384" width="9.140625" hidden="1"/>
  </cols>
  <sheetData>
    <row r="1" spans="2:8">
      <c r="B1" s="4"/>
      <c r="C1" s="4"/>
      <c r="D1" s="4"/>
      <c r="E1" s="4"/>
      <c r="F1" s="111"/>
      <c r="G1" s="4"/>
    </row>
    <row r="2" spans="2:8">
      <c r="B2" s="4"/>
      <c r="C2" s="4"/>
      <c r="D2" s="4"/>
      <c r="E2" s="4"/>
      <c r="F2" s="111"/>
      <c r="G2" s="4"/>
    </row>
    <row r="3" spans="2:8">
      <c r="B3" s="4"/>
      <c r="C3" s="4"/>
      <c r="D3" s="4"/>
      <c r="E3" s="4"/>
      <c r="F3" s="111"/>
      <c r="G3" s="4"/>
    </row>
    <row r="4" spans="2:8">
      <c r="B4" s="4"/>
      <c r="C4" s="4"/>
      <c r="D4" s="4"/>
      <c r="E4" s="4"/>
      <c r="F4" s="111"/>
      <c r="G4" s="4"/>
    </row>
    <row r="5" spans="2:8" ht="18.75">
      <c r="B5" s="657" t="s">
        <v>0</v>
      </c>
      <c r="C5" s="657"/>
      <c r="D5" s="657"/>
      <c r="E5" s="657"/>
      <c r="F5" s="657"/>
      <c r="G5" s="145"/>
      <c r="H5" s="145"/>
    </row>
    <row r="6" spans="2:8" ht="18.75">
      <c r="B6" s="657" t="s">
        <v>151</v>
      </c>
      <c r="C6" s="657"/>
      <c r="D6" s="657"/>
      <c r="E6" s="657"/>
      <c r="F6" s="146"/>
      <c r="G6" s="147"/>
      <c r="H6" s="145"/>
    </row>
    <row r="7" spans="2:8" ht="17.25" customHeight="1">
      <c r="B7" s="148"/>
      <c r="C7" s="148"/>
      <c r="D7" s="148"/>
      <c r="E7" s="7"/>
      <c r="F7" s="119" t="s">
        <v>2</v>
      </c>
      <c r="G7" s="149"/>
      <c r="H7" s="145"/>
    </row>
    <row r="8" spans="2:8">
      <c r="B8" s="148"/>
      <c r="C8" s="148"/>
      <c r="D8" s="148"/>
      <c r="E8" s="148"/>
      <c r="F8" s="150"/>
      <c r="G8" s="145"/>
      <c r="H8" s="145"/>
    </row>
    <row r="9" spans="2:8" s="6" customFormat="1">
      <c r="B9" s="145"/>
      <c r="C9" s="145"/>
      <c r="D9" s="145"/>
      <c r="E9" s="145"/>
      <c r="F9" s="151"/>
      <c r="G9" s="145"/>
      <c r="H9" s="145"/>
    </row>
    <row r="10" spans="2:8">
      <c r="B10" s="4"/>
      <c r="C10" s="4"/>
      <c r="D10" s="4"/>
      <c r="E10" s="4"/>
      <c r="F10" s="111"/>
      <c r="G10" s="4"/>
    </row>
    <row r="11" spans="2:8" ht="15" customHeight="1">
      <c r="B11" s="10" t="s">
        <v>152</v>
      </c>
      <c r="C11" s="11"/>
      <c r="D11" s="11"/>
      <c r="E11" s="11"/>
      <c r="F11" s="81"/>
      <c r="G11" s="4"/>
    </row>
    <row r="12" spans="2:8" s="152" customFormat="1">
      <c r="B12" s="12" t="s">
        <v>5</v>
      </c>
      <c r="C12" s="12" t="s">
        <v>6</v>
      </c>
      <c r="D12" s="12" t="s">
        <v>153</v>
      </c>
      <c r="E12" s="153" t="s">
        <v>154</v>
      </c>
      <c r="F12" s="12" t="s">
        <v>155</v>
      </c>
      <c r="G12" s="154"/>
    </row>
    <row r="13" spans="2:8">
      <c r="B13" s="15" t="s">
        <v>98</v>
      </c>
      <c r="C13" s="15" t="s">
        <v>99</v>
      </c>
      <c r="D13" s="15" t="s">
        <v>21</v>
      </c>
      <c r="E13" s="44">
        <v>2015</v>
      </c>
      <c r="F13" s="44">
        <v>4</v>
      </c>
      <c r="G13" s="4"/>
    </row>
    <row r="14" spans="2:8">
      <c r="B14" s="16" t="s">
        <v>98</v>
      </c>
      <c r="C14" s="16" t="s">
        <v>23</v>
      </c>
      <c r="D14" s="16" t="s">
        <v>21</v>
      </c>
      <c r="E14" s="44">
        <v>2009</v>
      </c>
      <c r="F14" s="44">
        <v>4</v>
      </c>
      <c r="G14" s="4"/>
    </row>
    <row r="15" spans="2:8">
      <c r="B15" s="16" t="s">
        <v>22</v>
      </c>
      <c r="C15" s="16" t="s">
        <v>23</v>
      </c>
      <c r="D15" s="16" t="s">
        <v>24</v>
      </c>
      <c r="E15" s="44">
        <v>2012</v>
      </c>
      <c r="F15" s="44">
        <v>3</v>
      </c>
      <c r="G15" s="4"/>
    </row>
    <row r="16" spans="2:8">
      <c r="B16" s="16" t="s">
        <v>87</v>
      </c>
      <c r="C16" s="16" t="s">
        <v>23</v>
      </c>
      <c r="D16" s="16" t="s">
        <v>26</v>
      </c>
      <c r="E16" s="44">
        <v>2014</v>
      </c>
      <c r="F16" s="44">
        <v>3</v>
      </c>
      <c r="G16" s="4"/>
    </row>
    <row r="17" spans="2:7">
      <c r="B17" s="16" t="s">
        <v>156</v>
      </c>
      <c r="C17" s="16" t="s">
        <v>23</v>
      </c>
      <c r="D17" s="16" t="s">
        <v>12</v>
      </c>
      <c r="E17" s="44">
        <v>2011</v>
      </c>
      <c r="F17" s="44">
        <v>3</v>
      </c>
      <c r="G17" s="4"/>
    </row>
    <row r="18" spans="2:7">
      <c r="B18" s="16" t="s">
        <v>29</v>
      </c>
      <c r="C18" s="16" t="s">
        <v>23</v>
      </c>
      <c r="D18" s="16" t="s">
        <v>21</v>
      </c>
      <c r="E18" s="44">
        <v>2010</v>
      </c>
      <c r="F18" s="44">
        <v>3</v>
      </c>
      <c r="G18" s="4"/>
    </row>
    <row r="19" spans="2:7">
      <c r="B19" s="16" t="s">
        <v>30</v>
      </c>
      <c r="C19" s="16" t="s">
        <v>23</v>
      </c>
      <c r="D19" s="16" t="s">
        <v>18</v>
      </c>
      <c r="E19" s="44">
        <v>2011</v>
      </c>
      <c r="F19" s="44">
        <v>3</v>
      </c>
      <c r="G19" s="4"/>
    </row>
    <row r="20" spans="2:7">
      <c r="B20" s="16" t="s">
        <v>31</v>
      </c>
      <c r="C20" s="16" t="s">
        <v>99</v>
      </c>
      <c r="D20" s="16" t="s">
        <v>10</v>
      </c>
      <c r="E20" s="155">
        <v>2013</v>
      </c>
      <c r="F20" s="44">
        <v>4</v>
      </c>
      <c r="G20" s="4"/>
    </row>
    <row r="21" spans="2:7">
      <c r="B21" s="16" t="s">
        <v>31</v>
      </c>
      <c r="C21" s="16" t="s">
        <v>23</v>
      </c>
      <c r="D21" s="16" t="s">
        <v>10</v>
      </c>
      <c r="E21" s="44">
        <v>2010</v>
      </c>
      <c r="F21" s="44">
        <v>4</v>
      </c>
      <c r="G21" s="4"/>
    </row>
    <row r="22" spans="2:7">
      <c r="B22" s="16" t="s">
        <v>32</v>
      </c>
      <c r="C22" s="16" t="s">
        <v>33</v>
      </c>
      <c r="D22" s="16" t="s">
        <v>18</v>
      </c>
      <c r="E22" s="44">
        <v>2012</v>
      </c>
      <c r="F22" s="44">
        <v>4</v>
      </c>
      <c r="G22" s="4"/>
    </row>
    <row r="23" spans="2:7">
      <c r="B23" s="16" t="s">
        <v>93</v>
      </c>
      <c r="C23" s="16" t="s">
        <v>33</v>
      </c>
      <c r="D23" s="16" t="s">
        <v>10</v>
      </c>
      <c r="E23" s="44">
        <v>2015</v>
      </c>
      <c r="F23" s="44">
        <v>3</v>
      </c>
      <c r="G23" s="4"/>
    </row>
    <row r="24" spans="2:7">
      <c r="B24" s="16" t="s">
        <v>36</v>
      </c>
      <c r="C24" s="16" t="s">
        <v>33</v>
      </c>
      <c r="D24" s="16" t="s">
        <v>10</v>
      </c>
      <c r="E24" s="44">
        <v>2013</v>
      </c>
      <c r="F24" s="44">
        <v>3</v>
      </c>
      <c r="G24" s="4"/>
    </row>
    <row r="25" spans="2:7">
      <c r="B25" s="16" t="s">
        <v>157</v>
      </c>
      <c r="C25" s="16" t="s">
        <v>38</v>
      </c>
      <c r="D25" s="16" t="s">
        <v>39</v>
      </c>
      <c r="E25" s="44">
        <v>2016</v>
      </c>
      <c r="F25" s="44">
        <v>4</v>
      </c>
      <c r="G25" s="4"/>
    </row>
    <row r="26" spans="2:7">
      <c r="B26" s="16" t="s">
        <v>95</v>
      </c>
      <c r="C26" s="16" t="s">
        <v>38</v>
      </c>
      <c r="D26" s="16" t="s">
        <v>10</v>
      </c>
      <c r="E26" s="44">
        <v>2014</v>
      </c>
      <c r="F26" s="44">
        <v>4</v>
      </c>
      <c r="G26" s="4"/>
    </row>
    <row r="27" spans="2:7">
      <c r="B27" s="16" t="s">
        <v>95</v>
      </c>
      <c r="C27" s="16" t="s">
        <v>38</v>
      </c>
      <c r="D27" s="16" t="s">
        <v>18</v>
      </c>
      <c r="E27" s="44">
        <v>2013</v>
      </c>
      <c r="F27" s="44">
        <v>4</v>
      </c>
      <c r="G27" s="4"/>
    </row>
    <row r="28" spans="2:7">
      <c r="B28" s="18" t="s">
        <v>41</v>
      </c>
      <c r="C28" s="18" t="s">
        <v>38</v>
      </c>
      <c r="D28" s="18" t="s">
        <v>10</v>
      </c>
      <c r="E28" s="55">
        <v>2011</v>
      </c>
      <c r="F28" s="55">
        <v>5</v>
      </c>
      <c r="G28" s="4"/>
    </row>
    <row r="29" spans="2:7">
      <c r="B29" s="4"/>
      <c r="C29" s="4"/>
      <c r="D29" s="4"/>
      <c r="E29" s="4"/>
      <c r="F29" s="111"/>
      <c r="G29" s="4"/>
    </row>
    <row r="30" spans="2:7" ht="15.75">
      <c r="B30" s="11" t="s">
        <v>158</v>
      </c>
      <c r="C30" s="4"/>
      <c r="D30" s="4"/>
      <c r="E30" s="4"/>
      <c r="F30" s="111"/>
      <c r="G30" s="4"/>
    </row>
    <row r="31" spans="2:7"/>
    <row r="32" spans="2:7"/>
  </sheetData>
  <mergeCells count="2">
    <mergeCell ref="B5:F5"/>
    <mergeCell ref="B6:E6"/>
  </mergeCells>
  <hyperlinks>
    <hyperlink ref="F7" location="capa!A1" display="Página Inicial" xr:uid="{00000000-0004-0000-08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56"/>
  <sheetViews>
    <sheetView showGridLines="0" showRowColHeaders="0" topLeftCell="A34" zoomScaleNormal="100" workbookViewId="0">
      <selection activeCell="H13" sqref="H13"/>
    </sheetView>
  </sheetViews>
  <sheetFormatPr defaultColWidth="0" defaultRowHeight="15" zeroHeight="1"/>
  <cols>
    <col min="1" max="1" width="3.7109375" style="66" customWidth="1"/>
    <col min="2" max="2" width="41" style="66" customWidth="1"/>
    <col min="3" max="3" width="29.42578125" style="66" customWidth="1"/>
    <col min="4" max="4" width="18.28515625" style="66" customWidth="1"/>
    <col min="5" max="5" width="5.42578125" style="156" customWidth="1"/>
    <col min="6" max="8" width="5.7109375" style="156" customWidth="1"/>
    <col min="9" max="10" width="6.7109375" style="156" customWidth="1"/>
    <col min="11" max="11" width="5.85546875" style="156" customWidth="1"/>
    <col min="12" max="12" width="5.7109375" style="156" customWidth="1"/>
    <col min="13" max="13" width="6.28515625" style="156" customWidth="1"/>
    <col min="14" max="14" width="12.28515625" style="156" customWidth="1"/>
    <col min="15" max="15" width="9.140625" style="66" customWidth="1"/>
    <col min="16" max="1025" width="9.140625" style="66" hidden="1" customWidth="1"/>
    <col min="1026" max="16384" width="9.140625" hidden="1"/>
  </cols>
  <sheetData>
    <row r="1" spans="2:14" ht="15.75">
      <c r="E1" s="157"/>
      <c r="F1" s="157"/>
      <c r="G1" s="157"/>
      <c r="H1" s="157"/>
      <c r="I1" s="157"/>
      <c r="J1" s="157"/>
      <c r="K1" s="157"/>
    </row>
    <row r="2" spans="2:14" ht="15.75">
      <c r="E2" s="157"/>
      <c r="F2" s="157"/>
      <c r="G2" s="157"/>
      <c r="H2" s="157"/>
      <c r="I2" s="157"/>
      <c r="J2" s="157"/>
      <c r="K2" s="157"/>
    </row>
    <row r="3" spans="2:14" ht="15.75">
      <c r="E3" s="157"/>
      <c r="F3" s="157"/>
      <c r="G3" s="157"/>
      <c r="H3" s="157"/>
      <c r="I3" s="157"/>
      <c r="J3" s="157"/>
      <c r="K3" s="111"/>
      <c r="L3" s="111"/>
    </row>
    <row r="4" spans="2:14" ht="15.75">
      <c r="E4" s="157"/>
      <c r="F4" s="157"/>
      <c r="G4" s="157"/>
      <c r="H4" s="157"/>
      <c r="I4" s="157"/>
      <c r="J4" s="157"/>
      <c r="K4" s="157"/>
    </row>
    <row r="5" spans="2:14" ht="15.75" customHeight="1">
      <c r="B5" s="685" t="s">
        <v>120</v>
      </c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158"/>
    </row>
    <row r="6" spans="2:14" ht="15.75" customHeight="1">
      <c r="B6" s="685" t="s">
        <v>159</v>
      </c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158"/>
    </row>
    <row r="7" spans="2:14" ht="16.5">
      <c r="B7" s="107"/>
      <c r="C7" s="107"/>
      <c r="D7" s="107"/>
      <c r="E7" s="159"/>
      <c r="F7" s="159"/>
      <c r="G7" s="159"/>
      <c r="H7" s="159"/>
      <c r="I7" s="159"/>
      <c r="J7" s="159"/>
      <c r="K7" s="159"/>
      <c r="L7" s="158"/>
      <c r="M7" s="675" t="s">
        <v>2</v>
      </c>
      <c r="N7" s="675"/>
    </row>
    <row r="8" spans="2:14" ht="15.75">
      <c r="B8" s="107"/>
      <c r="C8" s="107"/>
      <c r="D8" s="107"/>
      <c r="E8" s="159"/>
      <c r="F8" s="159"/>
      <c r="G8" s="159"/>
      <c r="H8" s="159"/>
      <c r="I8" s="159"/>
      <c r="J8" s="159"/>
      <c r="K8" s="159"/>
      <c r="L8" s="158"/>
      <c r="M8" s="158"/>
      <c r="N8" s="158"/>
    </row>
    <row r="9" spans="2:14" s="68" customFormat="1" ht="15.75">
      <c r="E9" s="160"/>
      <c r="F9" s="160"/>
      <c r="G9" s="160"/>
      <c r="H9" s="160"/>
      <c r="I9" s="160"/>
      <c r="J9" s="160"/>
      <c r="K9" s="160"/>
      <c r="L9" s="161"/>
      <c r="M9" s="161"/>
      <c r="N9" s="161"/>
    </row>
    <row r="10" spans="2:14" ht="15" customHeight="1">
      <c r="B10" s="162" t="s">
        <v>160</v>
      </c>
      <c r="C10" s="162"/>
      <c r="D10" s="162"/>
      <c r="E10" s="163"/>
      <c r="F10" s="163"/>
      <c r="G10" s="163"/>
      <c r="H10" s="164"/>
      <c r="I10" s="164"/>
      <c r="J10" s="164"/>
      <c r="K10" s="164"/>
    </row>
    <row r="11" spans="2:14" ht="15" customHeight="1">
      <c r="B11" s="165"/>
      <c r="C11" s="166"/>
      <c r="D11" s="166"/>
      <c r="E11" s="163"/>
      <c r="F11" s="163"/>
      <c r="G11" s="163"/>
      <c r="H11" s="164"/>
      <c r="I11" s="164"/>
      <c r="J11" s="164"/>
      <c r="K11" s="164"/>
    </row>
    <row r="12" spans="2:14" ht="15" customHeight="1">
      <c r="B12" s="167" t="s">
        <v>161</v>
      </c>
      <c r="C12" s="167"/>
      <c r="D12" s="167"/>
      <c r="E12" s="163"/>
      <c r="F12" s="163"/>
      <c r="G12" s="163"/>
      <c r="H12" s="164"/>
      <c r="I12" s="164"/>
      <c r="J12" s="164"/>
      <c r="K12" s="164"/>
    </row>
    <row r="13" spans="2:14" ht="15" customHeight="1">
      <c r="B13" s="168"/>
      <c r="C13" s="168"/>
      <c r="D13" s="168"/>
      <c r="E13" s="163"/>
      <c r="F13" s="163"/>
      <c r="G13" s="163"/>
      <c r="H13" s="164"/>
      <c r="I13" s="164"/>
      <c r="J13" s="164"/>
      <c r="K13" s="164"/>
    </row>
    <row r="14" spans="2:14" ht="15" customHeight="1">
      <c r="B14" s="686" t="s">
        <v>162</v>
      </c>
      <c r="C14" s="686"/>
      <c r="D14" s="686"/>
      <c r="E14" s="163"/>
      <c r="F14" s="163"/>
      <c r="G14" s="163"/>
      <c r="H14" s="164"/>
      <c r="I14" s="164"/>
      <c r="J14" s="164"/>
      <c r="K14" s="164"/>
    </row>
    <row r="15" spans="2:14" ht="15" customHeight="1">
      <c r="B15" s="686" t="s">
        <v>163</v>
      </c>
      <c r="C15" s="686"/>
      <c r="D15" s="686"/>
      <c r="E15" s="686"/>
      <c r="F15" s="686"/>
      <c r="G15" s="686"/>
      <c r="H15" s="686"/>
      <c r="I15" s="686"/>
      <c r="J15" s="686"/>
      <c r="K15" s="686"/>
    </row>
    <row r="16" spans="2:14" ht="15" customHeight="1">
      <c r="B16" s="169"/>
      <c r="C16" s="169"/>
      <c r="D16" s="169"/>
      <c r="E16" s="169"/>
      <c r="F16" s="163"/>
      <c r="G16" s="163"/>
      <c r="H16" s="164"/>
      <c r="I16" s="164"/>
      <c r="J16" s="164"/>
      <c r="K16" s="164"/>
    </row>
    <row r="17" spans="2:14" ht="15" customHeight="1">
      <c r="B17" s="166" t="s">
        <v>164</v>
      </c>
      <c r="C17" s="166"/>
      <c r="D17" s="166"/>
      <c r="E17" s="166"/>
      <c r="F17" s="166"/>
      <c r="G17" s="166"/>
      <c r="H17" s="164"/>
      <c r="I17" s="164"/>
      <c r="J17" s="164"/>
      <c r="K17" s="164"/>
    </row>
    <row r="18" spans="2:14" ht="15" customHeight="1">
      <c r="B18" s="163"/>
      <c r="C18" s="163"/>
      <c r="D18" s="163"/>
      <c r="E18" s="163"/>
      <c r="F18" s="163"/>
      <c r="G18" s="163"/>
      <c r="H18" s="164"/>
      <c r="I18" s="164"/>
      <c r="J18" s="164"/>
      <c r="K18" s="164"/>
    </row>
    <row r="19" spans="2:14" ht="15" customHeight="1">
      <c r="B19" s="170" t="s">
        <v>165</v>
      </c>
      <c r="C19" s="170"/>
      <c r="D19" s="170"/>
      <c r="E19" s="163"/>
      <c r="F19" s="163"/>
      <c r="G19" s="163"/>
      <c r="H19" s="164"/>
      <c r="I19" s="164"/>
      <c r="J19" s="164"/>
      <c r="K19" s="164"/>
    </row>
    <row r="20" spans="2:14" ht="15" customHeight="1">
      <c r="B20" s="170" t="s">
        <v>166</v>
      </c>
      <c r="C20" s="170"/>
      <c r="D20" s="170"/>
      <c r="E20" s="163"/>
      <c r="F20" s="163"/>
      <c r="G20" s="163"/>
      <c r="H20" s="164"/>
      <c r="I20" s="164"/>
      <c r="J20" s="164"/>
      <c r="K20" s="164"/>
    </row>
    <row r="21" spans="2:14" ht="15" customHeight="1">
      <c r="B21" s="21"/>
      <c r="C21" s="21"/>
      <c r="D21" s="21"/>
      <c r="E21" s="164"/>
      <c r="F21" s="164"/>
      <c r="G21" s="164"/>
      <c r="H21" s="164"/>
      <c r="I21" s="164"/>
      <c r="J21" s="164"/>
      <c r="K21" s="164"/>
    </row>
    <row r="22" spans="2:14" ht="15" customHeight="1">
      <c r="B22" s="21"/>
      <c r="C22" s="21"/>
      <c r="D22" s="21"/>
      <c r="E22" s="164"/>
      <c r="F22" s="164"/>
      <c r="G22" s="164"/>
      <c r="H22" s="164"/>
      <c r="I22" s="164"/>
      <c r="J22" s="164"/>
      <c r="K22" s="164"/>
    </row>
    <row r="23" spans="2:14" ht="15" customHeight="1">
      <c r="B23" s="21"/>
      <c r="C23" s="21"/>
      <c r="D23" s="21"/>
      <c r="E23" s="164"/>
      <c r="F23" s="164"/>
      <c r="G23" s="164"/>
      <c r="H23" s="164"/>
      <c r="I23" s="164"/>
      <c r="J23" s="164"/>
      <c r="K23" s="164"/>
    </row>
    <row r="24" spans="2:14" ht="15" customHeight="1">
      <c r="B24" s="171" t="s">
        <v>167</v>
      </c>
      <c r="D24" s="21"/>
    </row>
    <row r="25" spans="2:14" ht="15" customHeight="1">
      <c r="B25" s="688" t="s">
        <v>5</v>
      </c>
      <c r="C25" s="688" t="s">
        <v>6</v>
      </c>
      <c r="D25" s="688" t="s">
        <v>153</v>
      </c>
      <c r="E25" s="689" t="s">
        <v>168</v>
      </c>
      <c r="F25" s="689"/>
      <c r="G25" s="689"/>
      <c r="H25" s="689"/>
      <c r="I25" s="689"/>
      <c r="J25" s="689"/>
      <c r="K25" s="689"/>
      <c r="L25" s="689"/>
      <c r="M25" s="689"/>
      <c r="N25" s="689"/>
    </row>
    <row r="26" spans="2:14" s="173" customFormat="1">
      <c r="B26" s="688"/>
      <c r="C26" s="688"/>
      <c r="D26" s="688"/>
      <c r="E26" s="174">
        <v>2009</v>
      </c>
      <c r="F26" s="172">
        <v>2010</v>
      </c>
      <c r="G26" s="174">
        <v>2011</v>
      </c>
      <c r="H26" s="172">
        <v>2014</v>
      </c>
      <c r="I26" s="175">
        <v>2013</v>
      </c>
      <c r="J26" s="172">
        <v>2015</v>
      </c>
      <c r="K26" s="175">
        <v>2016</v>
      </c>
      <c r="L26" s="172">
        <v>2017</v>
      </c>
      <c r="M26" s="175">
        <v>2018</v>
      </c>
      <c r="N26" s="172">
        <v>2019</v>
      </c>
    </row>
    <row r="27" spans="2:14">
      <c r="B27" s="176" t="s">
        <v>98</v>
      </c>
      <c r="C27" s="177" t="s">
        <v>20</v>
      </c>
      <c r="D27" s="176" t="s">
        <v>21</v>
      </c>
      <c r="E27" s="178">
        <v>3</v>
      </c>
      <c r="F27" s="179"/>
      <c r="G27" s="178">
        <v>3</v>
      </c>
      <c r="H27" s="179">
        <v>3</v>
      </c>
      <c r="I27" s="178"/>
      <c r="J27" s="179"/>
      <c r="K27" s="180">
        <v>4</v>
      </c>
      <c r="L27" s="181">
        <v>4</v>
      </c>
      <c r="M27" s="180">
        <v>4</v>
      </c>
      <c r="N27" s="181">
        <v>4</v>
      </c>
    </row>
    <row r="28" spans="2:14">
      <c r="B28" s="182" t="s">
        <v>22</v>
      </c>
      <c r="C28" s="177" t="s">
        <v>23</v>
      </c>
      <c r="D28" s="182" t="s">
        <v>24</v>
      </c>
      <c r="E28" s="178"/>
      <c r="F28" s="179"/>
      <c r="G28" s="178"/>
      <c r="H28" s="179">
        <v>3</v>
      </c>
      <c r="I28" s="178"/>
      <c r="J28" s="179"/>
      <c r="K28" s="180"/>
      <c r="L28" s="181">
        <v>3</v>
      </c>
      <c r="M28" s="180">
        <v>3</v>
      </c>
      <c r="N28" s="181">
        <v>3</v>
      </c>
    </row>
    <row r="29" spans="2:14">
      <c r="B29" s="182" t="s">
        <v>87</v>
      </c>
      <c r="C29" s="177" t="s">
        <v>23</v>
      </c>
      <c r="D29" s="182" t="s">
        <v>26</v>
      </c>
      <c r="E29" s="178"/>
      <c r="F29" s="179"/>
      <c r="G29" s="178"/>
      <c r="H29" s="179">
        <v>3</v>
      </c>
      <c r="I29" s="178"/>
      <c r="J29" s="179"/>
      <c r="K29" s="180"/>
      <c r="L29" s="181">
        <v>3</v>
      </c>
      <c r="M29" s="180">
        <v>3</v>
      </c>
      <c r="N29" s="181">
        <v>3</v>
      </c>
    </row>
    <row r="30" spans="2:14">
      <c r="B30" s="182" t="s">
        <v>156</v>
      </c>
      <c r="C30" s="177" t="s">
        <v>23</v>
      </c>
      <c r="D30" s="182" t="s">
        <v>12</v>
      </c>
      <c r="E30" s="178"/>
      <c r="F30" s="179"/>
      <c r="G30" s="178">
        <v>3</v>
      </c>
      <c r="H30" s="179">
        <v>3</v>
      </c>
      <c r="I30" s="178"/>
      <c r="J30" s="179"/>
      <c r="K30" s="180"/>
      <c r="L30" s="181">
        <v>3</v>
      </c>
      <c r="M30" s="180">
        <v>3</v>
      </c>
      <c r="N30" s="181">
        <v>3</v>
      </c>
    </row>
    <row r="31" spans="2:14">
      <c r="B31" s="182" t="s">
        <v>29</v>
      </c>
      <c r="C31" s="177" t="s">
        <v>23</v>
      </c>
      <c r="D31" s="182" t="s">
        <v>21</v>
      </c>
      <c r="E31" s="178"/>
      <c r="F31" s="179">
        <v>3</v>
      </c>
      <c r="G31" s="178"/>
      <c r="H31" s="179"/>
      <c r="I31" s="178"/>
      <c r="J31" s="179">
        <v>3</v>
      </c>
      <c r="K31" s="180"/>
      <c r="L31" s="181">
        <v>3</v>
      </c>
      <c r="M31" s="180">
        <v>3</v>
      </c>
      <c r="N31" s="181">
        <v>3</v>
      </c>
    </row>
    <row r="32" spans="2:14">
      <c r="B32" s="182" t="s">
        <v>30</v>
      </c>
      <c r="C32" s="177" t="s">
        <v>23</v>
      </c>
      <c r="D32" s="182" t="s">
        <v>18</v>
      </c>
      <c r="E32" s="178"/>
      <c r="F32" s="179"/>
      <c r="G32" s="178">
        <v>3</v>
      </c>
      <c r="H32" s="179"/>
      <c r="I32" s="178"/>
      <c r="J32" s="179">
        <v>3</v>
      </c>
      <c r="K32" s="180"/>
      <c r="L32" s="181">
        <v>3</v>
      </c>
      <c r="M32" s="180">
        <v>3</v>
      </c>
      <c r="N32" s="181">
        <v>3</v>
      </c>
    </row>
    <row r="33" spans="2:14">
      <c r="B33" s="182" t="s">
        <v>31</v>
      </c>
      <c r="C33" s="177" t="s">
        <v>20</v>
      </c>
      <c r="D33" s="182" t="s">
        <v>10</v>
      </c>
      <c r="E33" s="178"/>
      <c r="F33" s="179">
        <v>3</v>
      </c>
      <c r="G33" s="178"/>
      <c r="H33" s="179"/>
      <c r="I33" s="178"/>
      <c r="J33" s="179">
        <v>4</v>
      </c>
      <c r="K33" s="178"/>
      <c r="L33" s="181">
        <v>4</v>
      </c>
      <c r="M33" s="180">
        <v>4</v>
      </c>
      <c r="N33" s="181">
        <v>4</v>
      </c>
    </row>
    <row r="34" spans="2:14">
      <c r="B34" s="182" t="s">
        <v>32</v>
      </c>
      <c r="C34" s="177" t="s">
        <v>33</v>
      </c>
      <c r="D34" s="182" t="s">
        <v>18</v>
      </c>
      <c r="E34" s="183"/>
      <c r="F34" s="184"/>
      <c r="G34" s="183"/>
      <c r="H34" s="184">
        <v>3</v>
      </c>
      <c r="I34" s="183"/>
      <c r="J34" s="184"/>
      <c r="K34" s="180"/>
      <c r="L34" s="181">
        <v>4</v>
      </c>
      <c r="M34" s="180">
        <v>4</v>
      </c>
      <c r="N34" s="181">
        <v>4</v>
      </c>
    </row>
    <row r="35" spans="2:14">
      <c r="B35" s="182" t="s">
        <v>93</v>
      </c>
      <c r="C35" s="177" t="s">
        <v>33</v>
      </c>
      <c r="D35" s="182" t="s">
        <v>10</v>
      </c>
      <c r="E35" s="178"/>
      <c r="F35" s="179"/>
      <c r="G35" s="178"/>
      <c r="H35" s="179"/>
      <c r="I35" s="178"/>
      <c r="J35" s="179"/>
      <c r="K35" s="180">
        <v>3</v>
      </c>
      <c r="L35" s="181">
        <v>3</v>
      </c>
      <c r="M35" s="180">
        <v>3</v>
      </c>
      <c r="N35" s="181">
        <v>3</v>
      </c>
    </row>
    <row r="36" spans="2:14">
      <c r="B36" s="182" t="s">
        <v>36</v>
      </c>
      <c r="C36" s="177" t="s">
        <v>33</v>
      </c>
      <c r="D36" s="182" t="s">
        <v>10</v>
      </c>
      <c r="E36" s="178"/>
      <c r="F36" s="179"/>
      <c r="G36" s="178"/>
      <c r="H36" s="179">
        <v>3</v>
      </c>
      <c r="I36" s="178"/>
      <c r="J36" s="179"/>
      <c r="K36" s="180"/>
      <c r="L36" s="181">
        <v>3</v>
      </c>
      <c r="M36" s="180">
        <v>3</v>
      </c>
      <c r="N36" s="181">
        <v>3</v>
      </c>
    </row>
    <row r="37" spans="2:14">
      <c r="B37" s="182" t="s">
        <v>157</v>
      </c>
      <c r="C37" s="177" t="s">
        <v>38</v>
      </c>
      <c r="D37" s="182" t="s">
        <v>39</v>
      </c>
      <c r="E37" s="178"/>
      <c r="F37" s="179"/>
      <c r="G37" s="178"/>
      <c r="H37" s="179"/>
      <c r="I37" s="178">
        <v>4</v>
      </c>
      <c r="J37" s="179"/>
      <c r="K37" s="180"/>
      <c r="L37" s="181">
        <v>4</v>
      </c>
      <c r="M37" s="180">
        <v>4</v>
      </c>
      <c r="N37" s="181">
        <v>4</v>
      </c>
    </row>
    <row r="38" spans="2:14">
      <c r="B38" s="182" t="s">
        <v>95</v>
      </c>
      <c r="C38" s="177" t="s">
        <v>38</v>
      </c>
      <c r="D38" s="182" t="s">
        <v>10</v>
      </c>
      <c r="E38" s="178"/>
      <c r="F38" s="179"/>
      <c r="G38" s="178"/>
      <c r="H38" s="179"/>
      <c r="I38" s="690">
        <v>4</v>
      </c>
      <c r="J38" s="179"/>
      <c r="K38" s="180"/>
      <c r="L38" s="691">
        <v>4</v>
      </c>
      <c r="M38" s="692">
        <v>4</v>
      </c>
      <c r="N38" s="691">
        <v>4</v>
      </c>
    </row>
    <row r="39" spans="2:14">
      <c r="B39" s="182" t="s">
        <v>95</v>
      </c>
      <c r="C39" s="177" t="s">
        <v>38</v>
      </c>
      <c r="D39" s="182" t="s">
        <v>18</v>
      </c>
      <c r="E39" s="178"/>
      <c r="F39" s="179"/>
      <c r="G39" s="178"/>
      <c r="H39" s="179"/>
      <c r="I39" s="690"/>
      <c r="J39" s="179"/>
      <c r="K39" s="178"/>
      <c r="L39" s="691"/>
      <c r="M39" s="692"/>
      <c r="N39" s="691"/>
    </row>
    <row r="40" spans="2:14">
      <c r="B40" s="182" t="s">
        <v>41</v>
      </c>
      <c r="C40" s="177" t="s">
        <v>38</v>
      </c>
      <c r="D40" s="182" t="s">
        <v>10</v>
      </c>
      <c r="E40" s="178"/>
      <c r="F40" s="185"/>
      <c r="G40" s="178">
        <v>3</v>
      </c>
      <c r="H40" s="185"/>
      <c r="I40" s="178"/>
      <c r="J40" s="185">
        <v>5</v>
      </c>
      <c r="K40" s="180"/>
      <c r="L40" s="181">
        <v>5</v>
      </c>
      <c r="M40" s="180">
        <v>5</v>
      </c>
      <c r="N40" s="181">
        <v>5</v>
      </c>
    </row>
    <row r="41" spans="2:14">
      <c r="B41" s="186" t="s">
        <v>169</v>
      </c>
      <c r="C41" s="187"/>
      <c r="D41" s="187"/>
      <c r="E41" s="687">
        <f>(3/13)</f>
        <v>0.23076923076923078</v>
      </c>
      <c r="F41" s="687"/>
      <c r="G41" s="687"/>
      <c r="H41" s="687"/>
      <c r="I41" s="687"/>
      <c r="J41" s="687"/>
      <c r="K41" s="687"/>
      <c r="L41" s="188">
        <f>1/13</f>
        <v>7.6923076923076927E-2</v>
      </c>
      <c r="M41" s="189">
        <f>1/13</f>
        <v>7.6923076923076927E-2</v>
      </c>
      <c r="N41" s="188">
        <f>1/13</f>
        <v>7.6923076923076927E-2</v>
      </c>
    </row>
    <row r="42" spans="2:14"/>
    <row r="43" spans="2:14" ht="15.75">
      <c r="B43" s="166" t="s">
        <v>170</v>
      </c>
      <c r="G43" s="190"/>
    </row>
    <row r="44" spans="2:14" ht="15.75">
      <c r="B44" s="21" t="s">
        <v>171</v>
      </c>
    </row>
    <row r="45" spans="2:14">
      <c r="E45" s="164"/>
      <c r="F45" s="164"/>
      <c r="G45" s="164"/>
      <c r="H45" s="164"/>
      <c r="I45" s="164"/>
      <c r="J45" s="164"/>
      <c r="K45" s="164"/>
      <c r="L45" s="164"/>
      <c r="M45" s="164"/>
      <c r="N45" s="164"/>
    </row>
    <row r="46" spans="2:14" ht="12" customHeight="1">
      <c r="E46" s="66"/>
      <c r="F46" s="66"/>
      <c r="G46" s="66"/>
    </row>
    <row r="47" spans="2:14" hidden="1">
      <c r="E47" s="66"/>
      <c r="F47" s="66"/>
      <c r="G47" s="66"/>
    </row>
    <row r="48" spans="2:14" ht="12.75" hidden="1" customHeight="1">
      <c r="E48" s="66"/>
      <c r="F48" s="66"/>
      <c r="G48" s="66"/>
    </row>
    <row r="49" spans="5:7" hidden="1">
      <c r="E49" s="66"/>
      <c r="F49" s="66"/>
      <c r="G49" s="66"/>
    </row>
    <row r="50" spans="5:7" hidden="1">
      <c r="E50" s="66"/>
      <c r="F50" s="66"/>
      <c r="G50" s="66"/>
    </row>
    <row r="51" spans="5:7" hidden="1">
      <c r="E51" s="66"/>
      <c r="F51" s="66"/>
      <c r="G51" s="66"/>
    </row>
    <row r="52" spans="5:7" hidden="1">
      <c r="E52" s="66"/>
      <c r="F52" s="66"/>
      <c r="G52" s="66"/>
    </row>
    <row r="53" spans="5:7" hidden="1">
      <c r="E53" s="66"/>
      <c r="F53" s="66"/>
      <c r="G53" s="66"/>
    </row>
    <row r="54" spans="5:7" hidden="1">
      <c r="E54" s="66"/>
      <c r="F54" s="66"/>
      <c r="G54" s="66"/>
    </row>
    <row r="55" spans="5:7" hidden="1">
      <c r="E55" s="66"/>
      <c r="F55" s="66"/>
      <c r="G55" s="66"/>
    </row>
    <row r="56" spans="5:7" hidden="1">
      <c r="E56" s="66"/>
      <c r="F56" s="66"/>
      <c r="G56" s="66"/>
    </row>
  </sheetData>
  <mergeCells count="14">
    <mergeCell ref="E41:K41"/>
    <mergeCell ref="B25:B26"/>
    <mergeCell ref="C25:C26"/>
    <mergeCell ref="D25:D26"/>
    <mergeCell ref="E25:N25"/>
    <mergeCell ref="I38:I39"/>
    <mergeCell ref="L38:L39"/>
    <mergeCell ref="M38:M39"/>
    <mergeCell ref="N38:N39"/>
    <mergeCell ref="B5:M5"/>
    <mergeCell ref="B6:M6"/>
    <mergeCell ref="M7:N7"/>
    <mergeCell ref="B14:D14"/>
    <mergeCell ref="B15:K15"/>
  </mergeCells>
  <hyperlinks>
    <hyperlink ref="M7" location="capa!A1" display="Página Inicial" xr:uid="{00000000-0004-0000-0900-000000000000}"/>
  </hyperlinks>
  <pageMargins left="0.25" right="0.25" top="0.75" bottom="0.75" header="0.51180555555555496" footer="0.51180555555555496"/>
  <pageSetup paperSize="9" firstPageNumber="0" orientation="landscape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45"/>
  <sheetViews>
    <sheetView showGridLines="0" showRowColHeaders="0" topLeftCell="A28" zoomScaleNormal="100" workbookViewId="0">
      <selection activeCell="AML1" sqref="AML1:XFD1048576"/>
    </sheetView>
  </sheetViews>
  <sheetFormatPr defaultColWidth="0" defaultRowHeight="15" zeroHeight="1"/>
  <cols>
    <col min="1" max="1" width="3.7109375" style="66" customWidth="1"/>
    <col min="2" max="2" width="41" style="66" customWidth="1"/>
    <col min="3" max="3" width="26.85546875" style="66" customWidth="1"/>
    <col min="4" max="4" width="18.28515625" style="66" customWidth="1"/>
    <col min="5" max="6" width="11.5703125" style="191" customWidth="1"/>
    <col min="7" max="7" width="10.5703125" style="191" customWidth="1"/>
    <col min="8" max="8" width="9.140625" style="66" customWidth="1"/>
    <col min="9" max="13" width="11.5703125" style="66" hidden="1" customWidth="1"/>
    <col min="14" max="1025" width="9.140625" style="66" hidden="1" customWidth="1"/>
    <col min="1026" max="16384" width="9.140625" hidden="1"/>
  </cols>
  <sheetData>
    <row r="1" spans="2:12" ht="15.75">
      <c r="E1" s="192"/>
    </row>
    <row r="2" spans="2:12" ht="15.75">
      <c r="E2" s="192"/>
    </row>
    <row r="3" spans="2:12" ht="15.75">
      <c r="E3" s="192"/>
    </row>
    <row r="4" spans="2:12" ht="15.75">
      <c r="E4" s="192"/>
    </row>
    <row r="5" spans="2:12" ht="18.75">
      <c r="B5" s="685" t="s">
        <v>120</v>
      </c>
      <c r="C5" s="685"/>
      <c r="D5" s="685"/>
      <c r="E5" s="685"/>
      <c r="F5" s="685"/>
      <c r="G5" s="685"/>
      <c r="H5" s="193"/>
      <c r="I5" s="193"/>
      <c r="J5" s="193"/>
      <c r="K5" s="193"/>
      <c r="L5" s="193"/>
    </row>
    <row r="6" spans="2:12" ht="15.75" customHeight="1">
      <c r="B6" s="657" t="s">
        <v>172</v>
      </c>
      <c r="C6" s="657"/>
      <c r="D6" s="657"/>
      <c r="E6" s="657"/>
      <c r="F6" s="657"/>
      <c r="G6" s="140"/>
      <c r="H6" s="68"/>
      <c r="I6" s="68"/>
      <c r="J6" s="68"/>
      <c r="K6" s="68"/>
      <c r="L6" s="68"/>
    </row>
    <row r="7" spans="2:12" ht="15.75">
      <c r="B7" s="107"/>
      <c r="C7" s="107"/>
      <c r="D7" s="107"/>
      <c r="E7" s="139"/>
      <c r="F7" s="140"/>
      <c r="G7" s="141"/>
    </row>
    <row r="8" spans="2:12" ht="16.5">
      <c r="B8" s="107"/>
      <c r="C8" s="107"/>
      <c r="D8" s="107"/>
      <c r="E8" s="139"/>
      <c r="F8" s="142" t="s">
        <v>2</v>
      </c>
      <c r="G8" s="140"/>
    </row>
    <row r="9" spans="2:12" s="68" customFormat="1" ht="16.5">
      <c r="E9" s="194"/>
      <c r="F9" s="195"/>
      <c r="G9" s="196"/>
    </row>
    <row r="10" spans="2:12" ht="15" customHeight="1">
      <c r="B10" s="162" t="s">
        <v>160</v>
      </c>
      <c r="C10" s="162"/>
      <c r="D10" s="162"/>
      <c r="E10" s="197"/>
    </row>
    <row r="11" spans="2:12" ht="15" customHeight="1">
      <c r="B11" s="198"/>
      <c r="C11" s="21"/>
      <c r="D11" s="21"/>
      <c r="E11" s="197"/>
    </row>
    <row r="12" spans="2:12" s="20" customFormat="1" ht="15" customHeight="1">
      <c r="B12" s="21" t="s">
        <v>173</v>
      </c>
      <c r="C12" s="21"/>
      <c r="D12" s="21"/>
      <c r="E12" s="199"/>
      <c r="F12" s="200"/>
      <c r="G12" s="200"/>
    </row>
    <row r="13" spans="2:12" s="20" customFormat="1" ht="15" customHeight="1">
      <c r="B13" s="21"/>
      <c r="C13" s="21"/>
      <c r="D13" s="21"/>
      <c r="E13" s="199"/>
      <c r="F13" s="200"/>
      <c r="G13" s="200"/>
    </row>
    <row r="14" spans="2:12" s="20" customFormat="1" ht="15" customHeight="1">
      <c r="B14" s="21" t="s">
        <v>174</v>
      </c>
      <c r="C14" s="21"/>
      <c r="D14" s="21"/>
      <c r="E14" s="199"/>
      <c r="F14" s="200"/>
      <c r="G14" s="200"/>
    </row>
    <row r="15" spans="2:12" s="20" customFormat="1" ht="15" customHeight="1">
      <c r="B15" s="201" t="s">
        <v>175</v>
      </c>
      <c r="C15" s="21"/>
      <c r="D15" s="21"/>
      <c r="E15" s="199"/>
      <c r="F15" s="200"/>
      <c r="G15" s="200"/>
    </row>
    <row r="16" spans="2:12" s="20" customFormat="1" ht="15" customHeight="1">
      <c r="B16" s="21"/>
      <c r="C16" s="21"/>
      <c r="D16" s="21"/>
      <c r="E16" s="199"/>
      <c r="F16" s="200"/>
      <c r="G16" s="200"/>
    </row>
    <row r="17" spans="2:7" s="20" customFormat="1" ht="15" customHeight="1">
      <c r="B17" s="21" t="s">
        <v>176</v>
      </c>
      <c r="C17" s="21"/>
      <c r="D17" s="21"/>
      <c r="E17" s="199"/>
      <c r="F17" s="200"/>
      <c r="G17" s="200"/>
    </row>
    <row r="18" spans="2:7" s="20" customFormat="1" ht="15" customHeight="1">
      <c r="B18" s="21" t="s">
        <v>177</v>
      </c>
      <c r="C18" s="21"/>
      <c r="D18" s="21"/>
      <c r="E18" s="199"/>
      <c r="F18" s="200"/>
      <c r="G18" s="200"/>
    </row>
    <row r="19" spans="2:7" s="20" customFormat="1" ht="15" customHeight="1">
      <c r="B19" s="21" t="s">
        <v>178</v>
      </c>
      <c r="C19" s="21"/>
      <c r="D19" s="21"/>
      <c r="E19" s="199"/>
      <c r="F19" s="200"/>
      <c r="G19" s="200"/>
    </row>
    <row r="20" spans="2:7" ht="15" customHeight="1">
      <c r="B20" s="21"/>
      <c r="C20" s="21"/>
      <c r="D20" s="21"/>
      <c r="E20" s="197"/>
    </row>
    <row r="21" spans="2:7" ht="15" customHeight="1">
      <c r="B21" s="21"/>
      <c r="C21" s="21"/>
      <c r="D21" s="21"/>
      <c r="E21" s="197"/>
    </row>
    <row r="22" spans="2:7" ht="15" customHeight="1">
      <c r="B22" s="171" t="s">
        <v>179</v>
      </c>
      <c r="C22" s="21"/>
      <c r="D22" s="21"/>
    </row>
    <row r="23" spans="2:7" ht="15" customHeight="1">
      <c r="B23" s="688" t="s">
        <v>5</v>
      </c>
      <c r="C23" s="688" t="s">
        <v>6</v>
      </c>
      <c r="D23" s="688" t="s">
        <v>153</v>
      </c>
      <c r="E23" s="693" t="s">
        <v>168</v>
      </c>
      <c r="F23" s="693"/>
      <c r="G23" s="693"/>
    </row>
    <row r="24" spans="2:7" s="173" customFormat="1">
      <c r="B24" s="688"/>
      <c r="C24" s="688"/>
      <c r="D24" s="688"/>
      <c r="E24" s="172" t="s">
        <v>180</v>
      </c>
      <c r="F24" s="172" t="s">
        <v>181</v>
      </c>
      <c r="G24" s="172" t="s">
        <v>182</v>
      </c>
    </row>
    <row r="25" spans="2:7" s="68" customFormat="1">
      <c r="B25" s="176" t="s">
        <v>98</v>
      </c>
      <c r="C25" s="176" t="s">
        <v>20</v>
      </c>
      <c r="D25" s="203" t="s">
        <v>21</v>
      </c>
      <c r="E25" s="204">
        <v>4</v>
      </c>
      <c r="F25" s="205">
        <v>4</v>
      </c>
      <c r="G25" s="204"/>
    </row>
    <row r="26" spans="2:7" s="68" customFormat="1">
      <c r="B26" s="182" t="s">
        <v>22</v>
      </c>
      <c r="C26" s="182" t="s">
        <v>23</v>
      </c>
      <c r="D26" s="206" t="s">
        <v>24</v>
      </c>
      <c r="E26" s="155">
        <v>3</v>
      </c>
      <c r="F26" s="207">
        <v>3</v>
      </c>
      <c r="G26" s="155"/>
    </row>
    <row r="27" spans="2:7" s="68" customFormat="1">
      <c r="B27" s="182" t="s">
        <v>87</v>
      </c>
      <c r="C27" s="182" t="s">
        <v>23</v>
      </c>
      <c r="D27" s="206" t="s">
        <v>26</v>
      </c>
      <c r="E27" s="155">
        <v>3</v>
      </c>
      <c r="F27" s="207">
        <v>3</v>
      </c>
      <c r="G27" s="155"/>
    </row>
    <row r="28" spans="2:7" s="68" customFormat="1">
      <c r="B28" s="182" t="s">
        <v>156</v>
      </c>
      <c r="C28" s="182" t="s">
        <v>23</v>
      </c>
      <c r="D28" s="206" t="s">
        <v>12</v>
      </c>
      <c r="E28" s="155">
        <v>3</v>
      </c>
      <c r="F28" s="207">
        <v>3</v>
      </c>
      <c r="G28" s="155"/>
    </row>
    <row r="29" spans="2:7" s="68" customFormat="1">
      <c r="B29" s="182" t="s">
        <v>29</v>
      </c>
      <c r="C29" s="182" t="s">
        <v>23</v>
      </c>
      <c r="D29" s="206" t="s">
        <v>21</v>
      </c>
      <c r="E29" s="155">
        <v>3</v>
      </c>
      <c r="F29" s="207">
        <v>3</v>
      </c>
      <c r="G29" s="155"/>
    </row>
    <row r="30" spans="2:7" s="68" customFormat="1">
      <c r="B30" s="182" t="s">
        <v>30</v>
      </c>
      <c r="C30" s="182" t="s">
        <v>23</v>
      </c>
      <c r="D30" s="206" t="s">
        <v>18</v>
      </c>
      <c r="E30" s="155">
        <v>3</v>
      </c>
      <c r="F30" s="207">
        <v>3</v>
      </c>
      <c r="G30" s="155"/>
    </row>
    <row r="31" spans="2:7" s="68" customFormat="1">
      <c r="B31" s="182" t="s">
        <v>31</v>
      </c>
      <c r="C31" s="182" t="s">
        <v>23</v>
      </c>
      <c r="D31" s="206" t="s">
        <v>10</v>
      </c>
      <c r="E31" s="208">
        <v>3</v>
      </c>
      <c r="F31" s="209">
        <v>3</v>
      </c>
      <c r="G31" s="208"/>
    </row>
    <row r="32" spans="2:7" s="68" customFormat="1">
      <c r="B32" s="182" t="s">
        <v>31</v>
      </c>
      <c r="C32" s="182" t="s">
        <v>99</v>
      </c>
      <c r="D32" s="206" t="s">
        <v>10</v>
      </c>
      <c r="E32" s="179">
        <v>4</v>
      </c>
      <c r="F32" s="178">
        <v>4</v>
      </c>
      <c r="G32" s="179"/>
    </row>
    <row r="33" spans="2:7" s="68" customFormat="1">
      <c r="B33" s="182" t="s">
        <v>32</v>
      </c>
      <c r="C33" s="182" t="s">
        <v>33</v>
      </c>
      <c r="D33" s="206" t="s">
        <v>18</v>
      </c>
      <c r="E33" s="155">
        <v>3</v>
      </c>
      <c r="F33" s="207">
        <v>4</v>
      </c>
      <c r="G33" s="155"/>
    </row>
    <row r="34" spans="2:7" s="68" customFormat="1">
      <c r="B34" s="182" t="s">
        <v>93</v>
      </c>
      <c r="C34" s="182" t="s">
        <v>33</v>
      </c>
      <c r="D34" s="206" t="s">
        <v>10</v>
      </c>
      <c r="E34" s="179">
        <v>3</v>
      </c>
      <c r="F34" s="178">
        <v>3</v>
      </c>
      <c r="G34" s="179"/>
    </row>
    <row r="35" spans="2:7" s="68" customFormat="1">
      <c r="B35" s="182" t="s">
        <v>36</v>
      </c>
      <c r="C35" s="182" t="s">
        <v>33</v>
      </c>
      <c r="D35" s="206" t="s">
        <v>10</v>
      </c>
      <c r="E35" s="179">
        <v>3</v>
      </c>
      <c r="F35" s="178">
        <v>3</v>
      </c>
      <c r="G35" s="179"/>
    </row>
    <row r="36" spans="2:7" s="68" customFormat="1">
      <c r="B36" s="182" t="s">
        <v>157</v>
      </c>
      <c r="C36" s="182" t="s">
        <v>38</v>
      </c>
      <c r="D36" s="206" t="s">
        <v>39</v>
      </c>
      <c r="E36" s="179">
        <v>4</v>
      </c>
      <c r="F36" s="178">
        <v>4</v>
      </c>
      <c r="G36" s="179"/>
    </row>
    <row r="37" spans="2:7" s="68" customFormat="1">
      <c r="B37" s="182" t="s">
        <v>95</v>
      </c>
      <c r="C37" s="182" t="s">
        <v>38</v>
      </c>
      <c r="D37" s="206" t="s">
        <v>10</v>
      </c>
      <c r="E37" s="179">
        <v>4</v>
      </c>
      <c r="F37" s="178">
        <v>4</v>
      </c>
      <c r="G37" s="179"/>
    </row>
    <row r="38" spans="2:7" s="68" customFormat="1">
      <c r="B38" s="182" t="s">
        <v>95</v>
      </c>
      <c r="C38" s="182" t="s">
        <v>38</v>
      </c>
      <c r="D38" s="206" t="s">
        <v>18</v>
      </c>
      <c r="E38" s="179">
        <v>4</v>
      </c>
      <c r="F38" s="178">
        <v>4</v>
      </c>
      <c r="G38" s="179"/>
    </row>
    <row r="39" spans="2:7" s="68" customFormat="1">
      <c r="B39" s="210" t="s">
        <v>41</v>
      </c>
      <c r="C39" s="182" t="s">
        <v>38</v>
      </c>
      <c r="D39" s="206" t="s">
        <v>10</v>
      </c>
      <c r="E39" s="179">
        <v>5</v>
      </c>
      <c r="F39" s="178">
        <v>5</v>
      </c>
      <c r="G39" s="179"/>
    </row>
    <row r="40" spans="2:7" s="68" customFormat="1">
      <c r="B40" s="186" t="s">
        <v>108</v>
      </c>
      <c r="C40" s="187"/>
      <c r="D40" s="211"/>
      <c r="E40" s="212">
        <f>((3*10)+(4*5)+(5*1))/16/100</f>
        <v>3.4375000000000003E-2</v>
      </c>
      <c r="F40" s="213">
        <f>((4*6)+(3*8)+(5*1))/16/100</f>
        <v>3.3125000000000002E-2</v>
      </c>
      <c r="G40" s="214"/>
    </row>
    <row r="41" spans="2:7"/>
    <row r="42" spans="2:7">
      <c r="B42" s="191" t="s">
        <v>170</v>
      </c>
    </row>
    <row r="43" spans="2:7">
      <c r="B43" s="66" t="s">
        <v>171</v>
      </c>
    </row>
    <row r="44" spans="2:7">
      <c r="E44" s="197"/>
      <c r="F44" s="197"/>
      <c r="G44" s="197"/>
    </row>
    <row r="45" spans="2:7" ht="19.5" hidden="1" customHeight="1"/>
  </sheetData>
  <mergeCells count="6">
    <mergeCell ref="B5:G5"/>
    <mergeCell ref="B6:F6"/>
    <mergeCell ref="B23:B24"/>
    <mergeCell ref="C23:C24"/>
    <mergeCell ref="D23:D24"/>
    <mergeCell ref="E23:G23"/>
  </mergeCells>
  <hyperlinks>
    <hyperlink ref="F8" location="capa!A1" display="Página Inicial" xr:uid="{00000000-0004-0000-0A00-000000000000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25</vt:i4>
      </vt:variant>
      <vt:variant>
        <vt:lpstr>Intervalos Nomeados</vt:lpstr>
      </vt:variant>
      <vt:variant>
        <vt:i4>1</vt:i4>
      </vt:variant>
    </vt:vector>
  </HeadingPairs>
  <TitlesOfParts>
    <vt:vector size="26" baseType="lpstr">
      <vt:lpstr>capa</vt:lpstr>
      <vt:lpstr>Ofertados 2019</vt:lpstr>
      <vt:lpstr>Ofertados 2016_2019</vt:lpstr>
      <vt:lpstr>Resumo pós-graduação</vt:lpstr>
      <vt:lpstr>gráfico Resumo</vt:lpstr>
      <vt:lpstr>Evolução</vt:lpstr>
      <vt:lpstr>Conceito capes</vt:lpstr>
      <vt:lpstr>TX sucesso Programa</vt:lpstr>
      <vt:lpstr>Qualificação CAPES</vt:lpstr>
      <vt:lpstr>Internacionalização</vt:lpstr>
      <vt:lpstr>Indice matr</vt:lpstr>
      <vt:lpstr>Indice max min</vt:lpstr>
      <vt:lpstr>Envolvimento lato senu</vt:lpstr>
      <vt:lpstr>Unidades com stricto sensu</vt:lpstr>
      <vt:lpstr>Unidades com lato sensu</vt:lpstr>
      <vt:lpstr>Bolsas Capes</vt:lpstr>
      <vt:lpstr>Bolsas PIBAP</vt:lpstr>
      <vt:lpstr>Resumo anual Bolsas </vt:lpstr>
      <vt:lpstr>Convenio Proap Capes</vt:lpstr>
      <vt:lpstr>Convenio FAPEMS</vt:lpstr>
      <vt:lpstr>Profletras CG</vt:lpstr>
      <vt:lpstr>Profletras Ddos</vt:lpstr>
      <vt:lpstr>ProfHistoria Amambai</vt:lpstr>
      <vt:lpstr>ProfMat Ddos</vt:lpstr>
      <vt:lpstr>OPAS</vt:lpstr>
      <vt:lpstr>Evolução!Area_de_impressao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dc:description/>
  <cp:lastModifiedBy>Home</cp:lastModifiedBy>
  <cp:revision>12</cp:revision>
  <dcterms:created xsi:type="dcterms:W3CDTF">2019-09-10T12:05:02Z</dcterms:created>
  <dcterms:modified xsi:type="dcterms:W3CDTF">2020-02-17T13:54:15Z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